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nderso\Desktop\"/>
    </mc:Choice>
  </mc:AlternateContent>
  <bookViews>
    <workbookView xWindow="0" yWindow="0" windowWidth="26910" windowHeight="7020"/>
  </bookViews>
  <sheets>
    <sheet name="Summary" sheetId="23" r:id="rId1"/>
    <sheet name="RIA-C1 Propulsion" sheetId="10" r:id="rId2"/>
    <sheet name="RIA-C1 Auxiliary" sheetId="17" r:id="rId3"/>
    <sheet name="RIA-C2 Propulsion" sheetId="16" r:id="rId4"/>
    <sheet name="RIA-Under 37 KW" sheetId="18" r:id="rId5"/>
    <sheet name="RIA-Recreational Marine" sheetId="21" r:id="rId6"/>
    <sheet name="Parameters" sheetId="12" r:id="rId7"/>
    <sheet name="NONROAD Scrappage Curve" sheetId="24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23" l="1"/>
  <c r="C78" i="23"/>
  <c r="B79" i="23"/>
  <c r="B78" i="23"/>
  <c r="C72" i="23"/>
  <c r="C71" i="23"/>
  <c r="B72" i="23"/>
  <c r="B71" i="23"/>
  <c r="C181" i="16"/>
  <c r="C182" i="16"/>
  <c r="C183" i="16"/>
  <c r="C184" i="16"/>
  <c r="C185" i="16"/>
  <c r="C186" i="16"/>
  <c r="C187" i="16"/>
  <c r="L158" i="16"/>
  <c r="L159" i="16"/>
  <c r="L160" i="16"/>
  <c r="L161" i="16"/>
  <c r="L162" i="16"/>
  <c r="L163" i="16"/>
  <c r="L164" i="16"/>
  <c r="K158" i="16"/>
  <c r="K159" i="16"/>
  <c r="K160" i="16"/>
  <c r="K161" i="16"/>
  <c r="K162" i="16"/>
  <c r="K163" i="16"/>
  <c r="K164" i="16"/>
  <c r="J158" i="16"/>
  <c r="J159" i="16"/>
  <c r="J160" i="16"/>
  <c r="J161" i="16"/>
  <c r="J162" i="16"/>
  <c r="J163" i="16"/>
  <c r="J164" i="16"/>
  <c r="H158" i="16"/>
  <c r="I158" i="16"/>
  <c r="H159" i="16"/>
  <c r="I159" i="16"/>
  <c r="H160" i="16"/>
  <c r="I160" i="16"/>
  <c r="H161" i="16"/>
  <c r="I161" i="16"/>
  <c r="H162" i="16"/>
  <c r="I162" i="16"/>
  <c r="H163" i="16"/>
  <c r="I163" i="16"/>
  <c r="H164" i="16"/>
  <c r="I164" i="16"/>
  <c r="G158" i="16"/>
  <c r="G159" i="16"/>
  <c r="G160" i="16"/>
  <c r="G161" i="16"/>
  <c r="G162" i="16"/>
  <c r="G163" i="16"/>
  <c r="G164" i="16"/>
  <c r="F158" i="16"/>
  <c r="F159" i="16"/>
  <c r="F160" i="16"/>
  <c r="F161" i="16"/>
  <c r="F162" i="16"/>
  <c r="F163" i="16"/>
  <c r="F164" i="16"/>
  <c r="F165" i="16"/>
  <c r="E158" i="16"/>
  <c r="E159" i="16"/>
  <c r="E160" i="16"/>
  <c r="E161" i="16"/>
  <c r="E162" i="16"/>
  <c r="E163" i="16"/>
  <c r="E164" i="16"/>
  <c r="D158" i="16"/>
  <c r="D159" i="16"/>
  <c r="D160" i="16"/>
  <c r="D161" i="16"/>
  <c r="D162" i="16"/>
  <c r="D163" i="16"/>
  <c r="D164" i="16"/>
  <c r="C158" i="16"/>
  <c r="C159" i="16"/>
  <c r="C160" i="16"/>
  <c r="C161" i="16"/>
  <c r="C162" i="16"/>
  <c r="C163" i="16"/>
  <c r="C164" i="16"/>
  <c r="B158" i="16"/>
  <c r="B159" i="16"/>
  <c r="B160" i="16"/>
  <c r="B161" i="16"/>
  <c r="B162" i="16"/>
  <c r="B163" i="16"/>
  <c r="B164" i="16"/>
  <c r="L144" i="16"/>
  <c r="L145" i="16"/>
  <c r="L146" i="16"/>
  <c r="L147" i="16"/>
  <c r="L148" i="16"/>
  <c r="L149" i="16"/>
  <c r="L150" i="16"/>
  <c r="J144" i="16"/>
  <c r="K144" i="16"/>
  <c r="J145" i="16"/>
  <c r="K145" i="16"/>
  <c r="J146" i="16"/>
  <c r="K146" i="16"/>
  <c r="J147" i="16"/>
  <c r="K147" i="16"/>
  <c r="J148" i="16"/>
  <c r="K148" i="16"/>
  <c r="J149" i="16"/>
  <c r="K149" i="16"/>
  <c r="J150" i="16"/>
  <c r="K150" i="16"/>
  <c r="H144" i="16"/>
  <c r="I144" i="16"/>
  <c r="H145" i="16"/>
  <c r="I145" i="16"/>
  <c r="H146" i="16"/>
  <c r="I146" i="16"/>
  <c r="H147" i="16"/>
  <c r="I147" i="16"/>
  <c r="H148" i="16"/>
  <c r="I148" i="16"/>
  <c r="H149" i="16"/>
  <c r="I149" i="16"/>
  <c r="H150" i="16"/>
  <c r="I150" i="16"/>
  <c r="G144" i="16"/>
  <c r="G145" i="16"/>
  <c r="G146" i="16"/>
  <c r="G147" i="16"/>
  <c r="G148" i="16"/>
  <c r="G149" i="16"/>
  <c r="G150" i="16"/>
  <c r="G151" i="16"/>
  <c r="E144" i="16"/>
  <c r="F144" i="16"/>
  <c r="E145" i="16"/>
  <c r="F145" i="16"/>
  <c r="E146" i="16"/>
  <c r="F146" i="16"/>
  <c r="E147" i="16"/>
  <c r="F147" i="16"/>
  <c r="E148" i="16"/>
  <c r="F148" i="16"/>
  <c r="E149" i="16"/>
  <c r="F149" i="16"/>
  <c r="E150" i="16"/>
  <c r="F150" i="16"/>
  <c r="E151" i="16"/>
  <c r="F151" i="16"/>
  <c r="F143" i="16"/>
  <c r="D144" i="16"/>
  <c r="D145" i="16"/>
  <c r="D146" i="16"/>
  <c r="D151" i="16" s="1"/>
  <c r="D147" i="16"/>
  <c r="D148" i="16"/>
  <c r="D149" i="16"/>
  <c r="D150" i="16"/>
  <c r="C151" i="16"/>
  <c r="B144" i="16"/>
  <c r="C144" i="16"/>
  <c r="B145" i="16"/>
  <c r="C145" i="16"/>
  <c r="B146" i="16"/>
  <c r="C146" i="16"/>
  <c r="B147" i="16"/>
  <c r="C147" i="16"/>
  <c r="B148" i="16"/>
  <c r="C148" i="16"/>
  <c r="B149" i="16"/>
  <c r="C149" i="16"/>
  <c r="B150" i="16"/>
  <c r="C150" i="16"/>
  <c r="L130" i="16"/>
  <c r="L131" i="16"/>
  <c r="L132" i="16"/>
  <c r="L133" i="16"/>
  <c r="L134" i="16"/>
  <c r="L135" i="16"/>
  <c r="L136" i="16"/>
  <c r="K130" i="16"/>
  <c r="K131" i="16"/>
  <c r="K132" i="16"/>
  <c r="K133" i="16"/>
  <c r="K134" i="16"/>
  <c r="K135" i="16"/>
  <c r="K136" i="16"/>
  <c r="J130" i="16"/>
  <c r="J131" i="16"/>
  <c r="J132" i="16"/>
  <c r="J133" i="16"/>
  <c r="J134" i="16"/>
  <c r="J135" i="16"/>
  <c r="J136" i="16"/>
  <c r="H130" i="16"/>
  <c r="I130" i="16"/>
  <c r="H131" i="16"/>
  <c r="I131" i="16"/>
  <c r="H132" i="16"/>
  <c r="I132" i="16"/>
  <c r="H133" i="16"/>
  <c r="I133" i="16"/>
  <c r="H134" i="16"/>
  <c r="I134" i="16"/>
  <c r="H135" i="16"/>
  <c r="I135" i="16"/>
  <c r="H136" i="16"/>
  <c r="I136" i="16"/>
  <c r="G130" i="16"/>
  <c r="G131" i="16"/>
  <c r="G132" i="16"/>
  <c r="G133" i="16"/>
  <c r="G134" i="16"/>
  <c r="G135" i="16"/>
  <c r="G136" i="16"/>
  <c r="F130" i="16"/>
  <c r="F131" i="16"/>
  <c r="F132" i="16"/>
  <c r="F133" i="16"/>
  <c r="F134" i="16"/>
  <c r="F135" i="16"/>
  <c r="F136" i="16"/>
  <c r="E130" i="16"/>
  <c r="E131" i="16"/>
  <c r="E132" i="16"/>
  <c r="E133" i="16"/>
  <c r="E134" i="16"/>
  <c r="E135" i="16"/>
  <c r="E136" i="16"/>
  <c r="D130" i="16"/>
  <c r="D131" i="16"/>
  <c r="D132" i="16"/>
  <c r="D133" i="16"/>
  <c r="D134" i="16"/>
  <c r="D135" i="16"/>
  <c r="D136" i="16"/>
  <c r="C130" i="16"/>
  <c r="C131" i="16"/>
  <c r="C132" i="16"/>
  <c r="C133" i="16"/>
  <c r="C134" i="16"/>
  <c r="C135" i="16"/>
  <c r="C136" i="16"/>
  <c r="B130" i="16"/>
  <c r="B131" i="16"/>
  <c r="B132" i="16"/>
  <c r="B133" i="16"/>
  <c r="B134" i="16"/>
  <c r="B135" i="16"/>
  <c r="B136" i="16"/>
  <c r="L116" i="16"/>
  <c r="L117" i="16"/>
  <c r="L118" i="16"/>
  <c r="L119" i="16"/>
  <c r="L120" i="16"/>
  <c r="L121" i="16"/>
  <c r="L122" i="16"/>
  <c r="K116" i="16"/>
  <c r="K117" i="16"/>
  <c r="K118" i="16"/>
  <c r="K119" i="16"/>
  <c r="K120" i="16"/>
  <c r="K121" i="16"/>
  <c r="K122" i="16"/>
  <c r="J116" i="16"/>
  <c r="J117" i="16"/>
  <c r="J118" i="16"/>
  <c r="J119" i="16"/>
  <c r="J120" i="16"/>
  <c r="J121" i="16"/>
  <c r="J122" i="16"/>
  <c r="H116" i="16"/>
  <c r="I116" i="16"/>
  <c r="H117" i="16"/>
  <c r="I117" i="16"/>
  <c r="H118" i="16"/>
  <c r="I118" i="16"/>
  <c r="H119" i="16"/>
  <c r="I119" i="16"/>
  <c r="H120" i="16"/>
  <c r="I120" i="16"/>
  <c r="H121" i="16"/>
  <c r="I121" i="16"/>
  <c r="H122" i="16"/>
  <c r="I122" i="16"/>
  <c r="G116" i="16"/>
  <c r="G117" i="16"/>
  <c r="G118" i="16"/>
  <c r="G119" i="16"/>
  <c r="G120" i="16"/>
  <c r="G121" i="16"/>
  <c r="G122" i="16"/>
  <c r="F116" i="16"/>
  <c r="F117" i="16"/>
  <c r="F118" i="16"/>
  <c r="F119" i="16"/>
  <c r="F120" i="16"/>
  <c r="F121" i="16"/>
  <c r="F122" i="16"/>
  <c r="E116" i="16"/>
  <c r="E117" i="16"/>
  <c r="E118" i="16"/>
  <c r="E119" i="16"/>
  <c r="E120" i="16"/>
  <c r="E121" i="16"/>
  <c r="E122" i="16"/>
  <c r="D116" i="16"/>
  <c r="D117" i="16"/>
  <c r="D118" i="16"/>
  <c r="D119" i="16"/>
  <c r="D120" i="16"/>
  <c r="D121" i="16"/>
  <c r="D122" i="16"/>
  <c r="C116" i="16"/>
  <c r="C117" i="16"/>
  <c r="C118" i="16"/>
  <c r="C119" i="16"/>
  <c r="C120" i="16"/>
  <c r="C121" i="16"/>
  <c r="C122" i="16"/>
  <c r="B116" i="16"/>
  <c r="B117" i="16"/>
  <c r="B118" i="16"/>
  <c r="B119" i="16"/>
  <c r="B120" i="16"/>
  <c r="B121" i="16"/>
  <c r="B122" i="16"/>
  <c r="G210" i="17"/>
  <c r="H210" i="17"/>
  <c r="I210" i="17"/>
  <c r="G211" i="17"/>
  <c r="H211" i="17"/>
  <c r="I211" i="17"/>
  <c r="G212" i="17"/>
  <c r="H212" i="17"/>
  <c r="I212" i="17"/>
  <c r="G213" i="17"/>
  <c r="H213" i="17"/>
  <c r="I213" i="17"/>
  <c r="G214" i="17"/>
  <c r="H214" i="17"/>
  <c r="I214" i="17"/>
  <c r="G215" i="17"/>
  <c r="H215" i="17"/>
  <c r="I215" i="17"/>
  <c r="F211" i="17"/>
  <c r="F212" i="17"/>
  <c r="F213" i="17"/>
  <c r="F214" i="17"/>
  <c r="F215" i="17"/>
  <c r="C210" i="17"/>
  <c r="D210" i="17"/>
  <c r="E210" i="17"/>
  <c r="C211" i="17"/>
  <c r="D211" i="17"/>
  <c r="E211" i="17"/>
  <c r="C212" i="17"/>
  <c r="D212" i="17"/>
  <c r="E212" i="17"/>
  <c r="C213" i="17"/>
  <c r="D213" i="17"/>
  <c r="E213" i="17"/>
  <c r="C214" i="17"/>
  <c r="D214" i="17"/>
  <c r="E214" i="17"/>
  <c r="C215" i="17"/>
  <c r="D215" i="17"/>
  <c r="E215" i="17"/>
  <c r="B211" i="17"/>
  <c r="B212" i="17"/>
  <c r="B213" i="17"/>
  <c r="B214" i="17"/>
  <c r="B215" i="17"/>
  <c r="L190" i="17"/>
  <c r="L191" i="17"/>
  <c r="L192" i="17"/>
  <c r="L193" i="17"/>
  <c r="L194" i="17"/>
  <c r="J194" i="17"/>
  <c r="I194" i="17"/>
  <c r="H194" i="17"/>
  <c r="G194" i="17"/>
  <c r="J193" i="17"/>
  <c r="I193" i="17"/>
  <c r="H193" i="17"/>
  <c r="G193" i="17"/>
  <c r="J192" i="17"/>
  <c r="I192" i="17"/>
  <c r="H192" i="17"/>
  <c r="G192" i="17"/>
  <c r="J191" i="17"/>
  <c r="I191" i="17"/>
  <c r="H191" i="17"/>
  <c r="G191" i="17"/>
  <c r="J190" i="17"/>
  <c r="I190" i="17"/>
  <c r="H190" i="17"/>
  <c r="G190" i="17"/>
  <c r="J189" i="17"/>
  <c r="I189" i="17"/>
  <c r="H189" i="17"/>
  <c r="G189" i="17"/>
  <c r="C189" i="17"/>
  <c r="D189" i="17"/>
  <c r="E189" i="17"/>
  <c r="C190" i="17"/>
  <c r="D190" i="17"/>
  <c r="E190" i="17"/>
  <c r="C191" i="17"/>
  <c r="D191" i="17"/>
  <c r="E191" i="17"/>
  <c r="C192" i="17"/>
  <c r="D192" i="17"/>
  <c r="E192" i="17"/>
  <c r="C193" i="17"/>
  <c r="D193" i="17"/>
  <c r="E193" i="17"/>
  <c r="C194" i="17"/>
  <c r="D194" i="17"/>
  <c r="E194" i="17"/>
  <c r="B190" i="17"/>
  <c r="B191" i="17"/>
  <c r="B192" i="17"/>
  <c r="B193" i="17"/>
  <c r="B194" i="17"/>
  <c r="L178" i="17"/>
  <c r="L179" i="17"/>
  <c r="L180" i="17"/>
  <c r="L181" i="17"/>
  <c r="L182" i="17"/>
  <c r="L177" i="17"/>
  <c r="C177" i="17"/>
  <c r="D177" i="17"/>
  <c r="E177" i="17"/>
  <c r="F177" i="17"/>
  <c r="G177" i="17"/>
  <c r="H177" i="17"/>
  <c r="I177" i="17"/>
  <c r="J177" i="17"/>
  <c r="K177" i="17"/>
  <c r="C178" i="17"/>
  <c r="D178" i="17"/>
  <c r="E178" i="17"/>
  <c r="F178" i="17"/>
  <c r="G178" i="17"/>
  <c r="H178" i="17"/>
  <c r="I178" i="17"/>
  <c r="J178" i="17"/>
  <c r="K178" i="17"/>
  <c r="C179" i="17"/>
  <c r="D179" i="17"/>
  <c r="E179" i="17"/>
  <c r="F179" i="17"/>
  <c r="G179" i="17"/>
  <c r="H179" i="17"/>
  <c r="I179" i="17"/>
  <c r="J179" i="17"/>
  <c r="K179" i="17"/>
  <c r="C180" i="17"/>
  <c r="D180" i="17"/>
  <c r="E180" i="17"/>
  <c r="F180" i="17"/>
  <c r="G180" i="17"/>
  <c r="H180" i="17"/>
  <c r="I180" i="17"/>
  <c r="J180" i="17"/>
  <c r="K180" i="17"/>
  <c r="C181" i="17"/>
  <c r="D181" i="17"/>
  <c r="E181" i="17"/>
  <c r="F181" i="17"/>
  <c r="G181" i="17"/>
  <c r="H181" i="17"/>
  <c r="I181" i="17"/>
  <c r="J181" i="17"/>
  <c r="K181" i="17"/>
  <c r="C182" i="17"/>
  <c r="D182" i="17"/>
  <c r="E182" i="17"/>
  <c r="F182" i="17"/>
  <c r="G182" i="17"/>
  <c r="H182" i="17"/>
  <c r="I182" i="17"/>
  <c r="J182" i="17"/>
  <c r="K182" i="17"/>
  <c r="C183" i="17"/>
  <c r="D183" i="17"/>
  <c r="E183" i="17"/>
  <c r="F183" i="17"/>
  <c r="G183" i="17"/>
  <c r="H183" i="17"/>
  <c r="I183" i="17"/>
  <c r="J183" i="17"/>
  <c r="K183" i="17"/>
  <c r="B178" i="17"/>
  <c r="B179" i="17"/>
  <c r="B180" i="17"/>
  <c r="B181" i="17"/>
  <c r="B182" i="17"/>
  <c r="B183" i="17"/>
  <c r="L166" i="17"/>
  <c r="L167" i="17"/>
  <c r="L168" i="17"/>
  <c r="L169" i="17"/>
  <c r="L170" i="17"/>
  <c r="K166" i="17"/>
  <c r="K171" i="17" s="1"/>
  <c r="K167" i="17"/>
  <c r="K168" i="17"/>
  <c r="K169" i="17"/>
  <c r="K170" i="17"/>
  <c r="F166" i="17"/>
  <c r="F167" i="17"/>
  <c r="F168" i="17"/>
  <c r="F171" i="17" s="1"/>
  <c r="F169" i="17"/>
  <c r="F170" i="17"/>
  <c r="C171" i="17"/>
  <c r="D171" i="17"/>
  <c r="E171" i="17"/>
  <c r="G171" i="17"/>
  <c r="H171" i="17"/>
  <c r="I171" i="17"/>
  <c r="J171" i="17"/>
  <c r="H165" i="17"/>
  <c r="I165" i="17"/>
  <c r="J165" i="17"/>
  <c r="H166" i="17"/>
  <c r="I166" i="17"/>
  <c r="J166" i="17"/>
  <c r="H167" i="17"/>
  <c r="I167" i="17"/>
  <c r="J167" i="17"/>
  <c r="H168" i="17"/>
  <c r="I168" i="17"/>
  <c r="J168" i="17"/>
  <c r="H169" i="17"/>
  <c r="I169" i="17"/>
  <c r="J169" i="17"/>
  <c r="H170" i="17"/>
  <c r="I170" i="17"/>
  <c r="J170" i="17"/>
  <c r="G166" i="17"/>
  <c r="G167" i="17"/>
  <c r="G168" i="17"/>
  <c r="G169" i="17"/>
  <c r="G170" i="17"/>
  <c r="C165" i="17"/>
  <c r="D165" i="17"/>
  <c r="E165" i="17"/>
  <c r="C166" i="17"/>
  <c r="D166" i="17"/>
  <c r="E166" i="17"/>
  <c r="C167" i="17"/>
  <c r="D167" i="17"/>
  <c r="E167" i="17"/>
  <c r="C168" i="17"/>
  <c r="D168" i="17"/>
  <c r="E168" i="17"/>
  <c r="C169" i="17"/>
  <c r="D169" i="17"/>
  <c r="E169" i="17"/>
  <c r="C170" i="17"/>
  <c r="D170" i="17"/>
  <c r="E170" i="17"/>
  <c r="B166" i="17"/>
  <c r="B167" i="17"/>
  <c r="B168" i="17"/>
  <c r="B169" i="17"/>
  <c r="B170" i="17"/>
  <c r="G165" i="17"/>
  <c r="L154" i="17"/>
  <c r="L155" i="17"/>
  <c r="L156" i="17"/>
  <c r="L157" i="17"/>
  <c r="L158" i="17"/>
  <c r="J158" i="17"/>
  <c r="I158" i="17"/>
  <c r="H158" i="17"/>
  <c r="G158" i="17"/>
  <c r="J157" i="17"/>
  <c r="I157" i="17"/>
  <c r="H157" i="17"/>
  <c r="G157" i="17"/>
  <c r="J156" i="17"/>
  <c r="I156" i="17"/>
  <c r="H156" i="17"/>
  <c r="G156" i="17"/>
  <c r="J155" i="17"/>
  <c r="I155" i="17"/>
  <c r="H155" i="17"/>
  <c r="G155" i="17"/>
  <c r="J154" i="17"/>
  <c r="I154" i="17"/>
  <c r="H154" i="17"/>
  <c r="G154" i="17"/>
  <c r="J153" i="17"/>
  <c r="I153" i="17"/>
  <c r="H153" i="17"/>
  <c r="G153" i="17"/>
  <c r="C153" i="17"/>
  <c r="D153" i="17"/>
  <c r="E153" i="17"/>
  <c r="C154" i="17"/>
  <c r="D154" i="17"/>
  <c r="E154" i="17"/>
  <c r="C155" i="17"/>
  <c r="D155" i="17"/>
  <c r="E155" i="17"/>
  <c r="C156" i="17"/>
  <c r="D156" i="17"/>
  <c r="E156" i="17"/>
  <c r="C157" i="17"/>
  <c r="D157" i="17"/>
  <c r="E157" i="17"/>
  <c r="C158" i="17"/>
  <c r="D158" i="17"/>
  <c r="E158" i="17"/>
  <c r="B154" i="17"/>
  <c r="B155" i="17"/>
  <c r="B156" i="17"/>
  <c r="B157" i="17"/>
  <c r="B158" i="17"/>
  <c r="L142" i="17"/>
  <c r="L143" i="17"/>
  <c r="L144" i="17"/>
  <c r="L145" i="17"/>
  <c r="L146" i="17"/>
  <c r="L141" i="17"/>
  <c r="C141" i="17"/>
  <c r="D141" i="17"/>
  <c r="E141" i="17"/>
  <c r="F141" i="17"/>
  <c r="G141" i="17"/>
  <c r="H141" i="17"/>
  <c r="I141" i="17"/>
  <c r="J141" i="17"/>
  <c r="K141" i="17"/>
  <c r="C142" i="17"/>
  <c r="D142" i="17"/>
  <c r="E142" i="17"/>
  <c r="F142" i="17"/>
  <c r="G142" i="17"/>
  <c r="H142" i="17"/>
  <c r="I142" i="17"/>
  <c r="J142" i="17"/>
  <c r="K142" i="17"/>
  <c r="C143" i="17"/>
  <c r="D143" i="17"/>
  <c r="E143" i="17"/>
  <c r="F143" i="17"/>
  <c r="G143" i="17"/>
  <c r="H143" i="17"/>
  <c r="I143" i="17"/>
  <c r="J143" i="17"/>
  <c r="K143" i="17"/>
  <c r="C144" i="17"/>
  <c r="D144" i="17"/>
  <c r="E144" i="17"/>
  <c r="F144" i="17"/>
  <c r="G144" i="17"/>
  <c r="H144" i="17"/>
  <c r="I144" i="17"/>
  <c r="J144" i="17"/>
  <c r="K144" i="17"/>
  <c r="C145" i="17"/>
  <c r="D145" i="17"/>
  <c r="E145" i="17"/>
  <c r="F145" i="17"/>
  <c r="G145" i="17"/>
  <c r="H145" i="17"/>
  <c r="I145" i="17"/>
  <c r="J145" i="17"/>
  <c r="K145" i="17"/>
  <c r="C146" i="17"/>
  <c r="D146" i="17"/>
  <c r="E146" i="17"/>
  <c r="F146" i="17"/>
  <c r="G146" i="17"/>
  <c r="H146" i="17"/>
  <c r="I146" i="17"/>
  <c r="J146" i="17"/>
  <c r="K146" i="17"/>
  <c r="C147" i="17"/>
  <c r="D147" i="17"/>
  <c r="E147" i="17"/>
  <c r="F147" i="17"/>
  <c r="G147" i="17"/>
  <c r="H147" i="17"/>
  <c r="I147" i="17"/>
  <c r="J147" i="17"/>
  <c r="K147" i="17"/>
  <c r="B142" i="17"/>
  <c r="B143" i="17"/>
  <c r="B144" i="17"/>
  <c r="B145" i="17"/>
  <c r="B146" i="17"/>
  <c r="B147" i="17"/>
  <c r="G131" i="17"/>
  <c r="H131" i="17"/>
  <c r="I131" i="17"/>
  <c r="J131" i="17"/>
  <c r="G132" i="17"/>
  <c r="H132" i="17"/>
  <c r="I132" i="17"/>
  <c r="J132" i="17"/>
  <c r="G133" i="17"/>
  <c r="H133" i="17"/>
  <c r="I133" i="17"/>
  <c r="J133" i="17"/>
  <c r="G134" i="17"/>
  <c r="H134" i="17"/>
  <c r="I134" i="17"/>
  <c r="J134" i="17"/>
  <c r="G135" i="17"/>
  <c r="H135" i="17"/>
  <c r="I135" i="17"/>
  <c r="J135" i="17"/>
  <c r="B131" i="17"/>
  <c r="C131" i="17"/>
  <c r="D131" i="17"/>
  <c r="E131" i="17"/>
  <c r="B132" i="17"/>
  <c r="C132" i="17"/>
  <c r="D132" i="17"/>
  <c r="E132" i="17"/>
  <c r="B133" i="17"/>
  <c r="C133" i="17"/>
  <c r="D133" i="17"/>
  <c r="E133" i="17"/>
  <c r="B134" i="17"/>
  <c r="C134" i="17"/>
  <c r="D134" i="17"/>
  <c r="E134" i="17"/>
  <c r="B135" i="17"/>
  <c r="C135" i="17"/>
  <c r="D135" i="17"/>
  <c r="E135" i="17"/>
  <c r="G120" i="17"/>
  <c r="H120" i="17"/>
  <c r="I120" i="17"/>
  <c r="J120" i="17"/>
  <c r="G121" i="17"/>
  <c r="H121" i="17"/>
  <c r="I121" i="17"/>
  <c r="J121" i="17"/>
  <c r="G122" i="17"/>
  <c r="H122" i="17"/>
  <c r="I122" i="17"/>
  <c r="J122" i="17"/>
  <c r="G123" i="17"/>
  <c r="H123" i="17"/>
  <c r="I123" i="17"/>
  <c r="J123" i="17"/>
  <c r="G124" i="17"/>
  <c r="H124" i="17"/>
  <c r="I124" i="17"/>
  <c r="J124" i="17"/>
  <c r="B120" i="17"/>
  <c r="C120" i="17"/>
  <c r="D120" i="17"/>
  <c r="E120" i="17"/>
  <c r="B121" i="17"/>
  <c r="C121" i="17"/>
  <c r="D121" i="17"/>
  <c r="E121" i="17"/>
  <c r="B122" i="17"/>
  <c r="C122" i="17"/>
  <c r="D122" i="17"/>
  <c r="E122" i="17"/>
  <c r="B123" i="17"/>
  <c r="C123" i="17"/>
  <c r="D123" i="17"/>
  <c r="E123" i="17"/>
  <c r="B124" i="17"/>
  <c r="C124" i="17"/>
  <c r="D124" i="17"/>
  <c r="E124" i="17"/>
  <c r="G109" i="17"/>
  <c r="H109" i="17"/>
  <c r="I109" i="17"/>
  <c r="J109" i="17"/>
  <c r="G110" i="17"/>
  <c r="H110" i="17"/>
  <c r="I110" i="17"/>
  <c r="J110" i="17"/>
  <c r="G111" i="17"/>
  <c r="H111" i="17"/>
  <c r="I111" i="17"/>
  <c r="J111" i="17"/>
  <c r="G112" i="17"/>
  <c r="H112" i="17"/>
  <c r="I112" i="17"/>
  <c r="J112" i="17"/>
  <c r="G113" i="17"/>
  <c r="H113" i="17"/>
  <c r="I113" i="17"/>
  <c r="J113" i="17"/>
  <c r="B109" i="17"/>
  <c r="C109" i="17"/>
  <c r="D109" i="17"/>
  <c r="E109" i="17"/>
  <c r="B110" i="17"/>
  <c r="C110" i="17"/>
  <c r="D110" i="17"/>
  <c r="E110" i="17"/>
  <c r="B111" i="17"/>
  <c r="C111" i="17"/>
  <c r="D111" i="17"/>
  <c r="E111" i="17"/>
  <c r="B112" i="17"/>
  <c r="C112" i="17"/>
  <c r="D112" i="17"/>
  <c r="E112" i="17"/>
  <c r="B113" i="17"/>
  <c r="C113" i="17"/>
  <c r="D113" i="17"/>
  <c r="E113" i="17"/>
  <c r="C102" i="17"/>
  <c r="D102" i="17"/>
  <c r="E102" i="17"/>
  <c r="F102" i="17"/>
  <c r="G102" i="17"/>
  <c r="H102" i="17"/>
  <c r="I102" i="17"/>
  <c r="J102" i="17"/>
  <c r="K102" i="17"/>
  <c r="L102" i="17"/>
  <c r="G97" i="17"/>
  <c r="H97" i="17"/>
  <c r="I97" i="17"/>
  <c r="J97" i="17"/>
  <c r="G98" i="17"/>
  <c r="H98" i="17"/>
  <c r="I98" i="17"/>
  <c r="J98" i="17"/>
  <c r="G99" i="17"/>
  <c r="H99" i="17"/>
  <c r="I99" i="17"/>
  <c r="J99" i="17"/>
  <c r="G100" i="17"/>
  <c r="H100" i="17"/>
  <c r="I100" i="17"/>
  <c r="J100" i="17"/>
  <c r="G101" i="17"/>
  <c r="H101" i="17"/>
  <c r="I101" i="17"/>
  <c r="J101" i="17"/>
  <c r="B97" i="17"/>
  <c r="C97" i="17"/>
  <c r="D97" i="17"/>
  <c r="E97" i="17"/>
  <c r="B98" i="17"/>
  <c r="C98" i="17"/>
  <c r="D98" i="17"/>
  <c r="E98" i="17"/>
  <c r="B99" i="17"/>
  <c r="C99" i="17"/>
  <c r="D99" i="17"/>
  <c r="E99" i="17"/>
  <c r="B100" i="17"/>
  <c r="C100" i="17"/>
  <c r="D100" i="17"/>
  <c r="E100" i="17"/>
  <c r="B101" i="17"/>
  <c r="C101" i="17"/>
  <c r="D101" i="17"/>
  <c r="E101" i="17"/>
  <c r="G210" i="10"/>
  <c r="H210" i="10"/>
  <c r="I210" i="10"/>
  <c r="G211" i="10"/>
  <c r="H211" i="10"/>
  <c r="I211" i="10"/>
  <c r="G212" i="10"/>
  <c r="H212" i="10"/>
  <c r="I212" i="10"/>
  <c r="G213" i="10"/>
  <c r="H213" i="10"/>
  <c r="I213" i="10"/>
  <c r="G214" i="10"/>
  <c r="H214" i="10"/>
  <c r="I214" i="10"/>
  <c r="G215" i="10"/>
  <c r="H215" i="10"/>
  <c r="I215" i="10"/>
  <c r="F211" i="10"/>
  <c r="F212" i="10"/>
  <c r="F213" i="10"/>
  <c r="F214" i="10"/>
  <c r="F215" i="10"/>
  <c r="C210" i="10"/>
  <c r="D210" i="10"/>
  <c r="E210" i="10"/>
  <c r="C211" i="10"/>
  <c r="D211" i="10"/>
  <c r="E211" i="10"/>
  <c r="C212" i="10"/>
  <c r="D212" i="10"/>
  <c r="E212" i="10"/>
  <c r="C213" i="10"/>
  <c r="D213" i="10"/>
  <c r="E213" i="10"/>
  <c r="C214" i="10"/>
  <c r="D214" i="10"/>
  <c r="E214" i="10"/>
  <c r="C215" i="10"/>
  <c r="D215" i="10"/>
  <c r="E215" i="10"/>
  <c r="B211" i="10"/>
  <c r="B212" i="10"/>
  <c r="B213" i="10"/>
  <c r="B214" i="10"/>
  <c r="B215" i="10"/>
  <c r="L190" i="10"/>
  <c r="L191" i="10"/>
  <c r="L192" i="10"/>
  <c r="L193" i="10"/>
  <c r="L194" i="10"/>
  <c r="J194" i="10"/>
  <c r="I194" i="10"/>
  <c r="H194" i="10"/>
  <c r="G194" i="10"/>
  <c r="J193" i="10"/>
  <c r="I193" i="10"/>
  <c r="H193" i="10"/>
  <c r="G193" i="10"/>
  <c r="J192" i="10"/>
  <c r="I192" i="10"/>
  <c r="H192" i="10"/>
  <c r="G192" i="10"/>
  <c r="J191" i="10"/>
  <c r="I191" i="10"/>
  <c r="H191" i="10"/>
  <c r="G191" i="10"/>
  <c r="J190" i="10"/>
  <c r="I190" i="10"/>
  <c r="H190" i="10"/>
  <c r="G190" i="10"/>
  <c r="J189" i="10"/>
  <c r="I189" i="10"/>
  <c r="H189" i="10"/>
  <c r="G189" i="10"/>
  <c r="C189" i="10"/>
  <c r="D189" i="10"/>
  <c r="E189" i="10"/>
  <c r="C190" i="10"/>
  <c r="D190" i="10"/>
  <c r="E190" i="10"/>
  <c r="C191" i="10"/>
  <c r="D191" i="10"/>
  <c r="E191" i="10"/>
  <c r="C192" i="10"/>
  <c r="D192" i="10"/>
  <c r="E192" i="10"/>
  <c r="C193" i="10"/>
  <c r="D193" i="10"/>
  <c r="E193" i="10"/>
  <c r="C194" i="10"/>
  <c r="D194" i="10"/>
  <c r="E194" i="10"/>
  <c r="B190" i="10"/>
  <c r="B191" i="10"/>
  <c r="B192" i="10"/>
  <c r="B193" i="10"/>
  <c r="B194" i="10"/>
  <c r="L178" i="10"/>
  <c r="L179" i="10"/>
  <c r="L180" i="10"/>
  <c r="L181" i="10"/>
  <c r="L182" i="10"/>
  <c r="L177" i="10"/>
  <c r="C177" i="10"/>
  <c r="D177" i="10"/>
  <c r="E177" i="10"/>
  <c r="F177" i="10"/>
  <c r="G177" i="10"/>
  <c r="H177" i="10"/>
  <c r="I177" i="10"/>
  <c r="J177" i="10"/>
  <c r="K177" i="10"/>
  <c r="C178" i="10"/>
  <c r="D178" i="10"/>
  <c r="E178" i="10"/>
  <c r="F178" i="10"/>
  <c r="G178" i="10"/>
  <c r="H178" i="10"/>
  <c r="I178" i="10"/>
  <c r="J178" i="10"/>
  <c r="K178" i="10"/>
  <c r="C179" i="10"/>
  <c r="D179" i="10"/>
  <c r="E179" i="10"/>
  <c r="F179" i="10"/>
  <c r="G179" i="10"/>
  <c r="H179" i="10"/>
  <c r="I179" i="10"/>
  <c r="J179" i="10"/>
  <c r="K179" i="10"/>
  <c r="C180" i="10"/>
  <c r="D180" i="10"/>
  <c r="E180" i="10"/>
  <c r="F180" i="10"/>
  <c r="G180" i="10"/>
  <c r="H180" i="10"/>
  <c r="I180" i="10"/>
  <c r="J180" i="10"/>
  <c r="K180" i="10"/>
  <c r="C181" i="10"/>
  <c r="D181" i="10"/>
  <c r="E181" i="10"/>
  <c r="F181" i="10"/>
  <c r="G181" i="10"/>
  <c r="H181" i="10"/>
  <c r="I181" i="10"/>
  <c r="J181" i="10"/>
  <c r="K181" i="10"/>
  <c r="C182" i="10"/>
  <c r="D182" i="10"/>
  <c r="E182" i="10"/>
  <c r="F182" i="10"/>
  <c r="G182" i="10"/>
  <c r="H182" i="10"/>
  <c r="I182" i="10"/>
  <c r="J182" i="10"/>
  <c r="K182" i="10"/>
  <c r="C183" i="10"/>
  <c r="D183" i="10"/>
  <c r="E183" i="10"/>
  <c r="F183" i="10"/>
  <c r="G183" i="10"/>
  <c r="H183" i="10"/>
  <c r="I183" i="10"/>
  <c r="J183" i="10"/>
  <c r="K183" i="10"/>
  <c r="B178" i="10"/>
  <c r="B179" i="10"/>
  <c r="B180" i="10"/>
  <c r="B181" i="10"/>
  <c r="B182" i="10"/>
  <c r="B183" i="10"/>
  <c r="L166" i="10"/>
  <c r="L167" i="10"/>
  <c r="L168" i="10"/>
  <c r="L171" i="10" s="1"/>
  <c r="L169" i="10"/>
  <c r="L170" i="10"/>
  <c r="H171" i="10"/>
  <c r="I171" i="10"/>
  <c r="J171" i="10"/>
  <c r="K171" i="10"/>
  <c r="H165" i="10"/>
  <c r="I165" i="10"/>
  <c r="J165" i="10"/>
  <c r="H166" i="10"/>
  <c r="I166" i="10"/>
  <c r="J166" i="10"/>
  <c r="H167" i="10"/>
  <c r="I167" i="10"/>
  <c r="J167" i="10"/>
  <c r="H168" i="10"/>
  <c r="I168" i="10"/>
  <c r="J168" i="10"/>
  <c r="H169" i="10"/>
  <c r="I169" i="10"/>
  <c r="J169" i="10"/>
  <c r="H170" i="10"/>
  <c r="I170" i="10"/>
  <c r="J170" i="10"/>
  <c r="G166" i="10"/>
  <c r="G167" i="10"/>
  <c r="G168" i="10"/>
  <c r="G169" i="10"/>
  <c r="G170" i="10"/>
  <c r="C171" i="10"/>
  <c r="D171" i="10"/>
  <c r="E171" i="10"/>
  <c r="F171" i="10"/>
  <c r="C165" i="10"/>
  <c r="D165" i="10"/>
  <c r="E165" i="10"/>
  <c r="C166" i="10"/>
  <c r="D166" i="10"/>
  <c r="E166" i="10"/>
  <c r="C167" i="10"/>
  <c r="D167" i="10"/>
  <c r="E167" i="10"/>
  <c r="C168" i="10"/>
  <c r="D168" i="10"/>
  <c r="E168" i="10"/>
  <c r="C169" i="10"/>
  <c r="D169" i="10"/>
  <c r="E169" i="10"/>
  <c r="C170" i="10"/>
  <c r="D170" i="10"/>
  <c r="E170" i="10"/>
  <c r="B166" i="10"/>
  <c r="B167" i="10"/>
  <c r="B168" i="10"/>
  <c r="B169" i="10"/>
  <c r="B170" i="10"/>
  <c r="J158" i="10"/>
  <c r="I158" i="10"/>
  <c r="H158" i="10"/>
  <c r="G158" i="10"/>
  <c r="J157" i="10"/>
  <c r="I157" i="10"/>
  <c r="H157" i="10"/>
  <c r="G157" i="10"/>
  <c r="J156" i="10"/>
  <c r="I156" i="10"/>
  <c r="H156" i="10"/>
  <c r="G156" i="10"/>
  <c r="J155" i="10"/>
  <c r="I155" i="10"/>
  <c r="H155" i="10"/>
  <c r="G155" i="10"/>
  <c r="J154" i="10"/>
  <c r="I154" i="10"/>
  <c r="H154" i="10"/>
  <c r="G154" i="10"/>
  <c r="J153" i="10"/>
  <c r="I153" i="10"/>
  <c r="H153" i="10"/>
  <c r="G153" i="10"/>
  <c r="C153" i="10"/>
  <c r="D153" i="10"/>
  <c r="E153" i="10"/>
  <c r="C154" i="10"/>
  <c r="D154" i="10"/>
  <c r="E154" i="10"/>
  <c r="C155" i="10"/>
  <c r="D155" i="10"/>
  <c r="E155" i="10"/>
  <c r="C156" i="10"/>
  <c r="D156" i="10"/>
  <c r="E156" i="10"/>
  <c r="C157" i="10"/>
  <c r="D157" i="10"/>
  <c r="E157" i="10"/>
  <c r="C158" i="10"/>
  <c r="D158" i="10"/>
  <c r="E158" i="10"/>
  <c r="B154" i="10"/>
  <c r="B155" i="10"/>
  <c r="B156" i="10"/>
  <c r="B157" i="10"/>
  <c r="B158" i="10"/>
  <c r="L142" i="10"/>
  <c r="L143" i="10"/>
  <c r="L144" i="10"/>
  <c r="L145" i="10"/>
  <c r="L146" i="10"/>
  <c r="C141" i="10"/>
  <c r="D141" i="10"/>
  <c r="E141" i="10"/>
  <c r="F141" i="10"/>
  <c r="G141" i="10"/>
  <c r="H141" i="10"/>
  <c r="I141" i="10"/>
  <c r="J141" i="10"/>
  <c r="K141" i="10"/>
  <c r="C142" i="10"/>
  <c r="D142" i="10"/>
  <c r="E142" i="10"/>
  <c r="F142" i="10"/>
  <c r="G142" i="10"/>
  <c r="H142" i="10"/>
  <c r="I142" i="10"/>
  <c r="J142" i="10"/>
  <c r="K142" i="10"/>
  <c r="C143" i="10"/>
  <c r="D143" i="10"/>
  <c r="E143" i="10"/>
  <c r="F143" i="10"/>
  <c r="G143" i="10"/>
  <c r="H143" i="10"/>
  <c r="I143" i="10"/>
  <c r="J143" i="10"/>
  <c r="K143" i="10"/>
  <c r="C144" i="10"/>
  <c r="D144" i="10"/>
  <c r="E144" i="10"/>
  <c r="F144" i="10"/>
  <c r="G144" i="10"/>
  <c r="H144" i="10"/>
  <c r="I144" i="10"/>
  <c r="J144" i="10"/>
  <c r="K144" i="10"/>
  <c r="C145" i="10"/>
  <c r="D145" i="10"/>
  <c r="E145" i="10"/>
  <c r="F145" i="10"/>
  <c r="G145" i="10"/>
  <c r="H145" i="10"/>
  <c r="I145" i="10"/>
  <c r="J145" i="10"/>
  <c r="K145" i="10"/>
  <c r="C146" i="10"/>
  <c r="D146" i="10"/>
  <c r="E146" i="10"/>
  <c r="F146" i="10"/>
  <c r="G146" i="10"/>
  <c r="H146" i="10"/>
  <c r="I146" i="10"/>
  <c r="J146" i="10"/>
  <c r="K146" i="10"/>
  <c r="C147" i="10"/>
  <c r="D147" i="10"/>
  <c r="E147" i="10"/>
  <c r="F147" i="10"/>
  <c r="G147" i="10"/>
  <c r="H147" i="10"/>
  <c r="I147" i="10"/>
  <c r="J147" i="10"/>
  <c r="K147" i="10"/>
  <c r="B142" i="10"/>
  <c r="B143" i="10"/>
  <c r="B144" i="10"/>
  <c r="B145" i="10"/>
  <c r="B146" i="10"/>
  <c r="B147" i="10"/>
  <c r="G131" i="10"/>
  <c r="H131" i="10"/>
  <c r="I131" i="10"/>
  <c r="J131" i="10"/>
  <c r="G132" i="10"/>
  <c r="H132" i="10"/>
  <c r="I132" i="10"/>
  <c r="J132" i="10"/>
  <c r="G133" i="10"/>
  <c r="H133" i="10"/>
  <c r="I133" i="10"/>
  <c r="J133" i="10"/>
  <c r="G134" i="10"/>
  <c r="H134" i="10"/>
  <c r="I134" i="10"/>
  <c r="J134" i="10"/>
  <c r="G135" i="10"/>
  <c r="H135" i="10"/>
  <c r="I135" i="10"/>
  <c r="J135" i="10"/>
  <c r="B131" i="10"/>
  <c r="C131" i="10"/>
  <c r="D131" i="10"/>
  <c r="E131" i="10"/>
  <c r="B132" i="10"/>
  <c r="C132" i="10"/>
  <c r="D132" i="10"/>
  <c r="E132" i="10"/>
  <c r="B133" i="10"/>
  <c r="C133" i="10"/>
  <c r="D133" i="10"/>
  <c r="E133" i="10"/>
  <c r="B134" i="10"/>
  <c r="C134" i="10"/>
  <c r="D134" i="10"/>
  <c r="E134" i="10"/>
  <c r="B135" i="10"/>
  <c r="C135" i="10"/>
  <c r="D135" i="10"/>
  <c r="E135" i="10"/>
  <c r="G120" i="10"/>
  <c r="H120" i="10"/>
  <c r="I120" i="10"/>
  <c r="J120" i="10"/>
  <c r="G121" i="10"/>
  <c r="H121" i="10"/>
  <c r="I121" i="10"/>
  <c r="J121" i="10"/>
  <c r="G122" i="10"/>
  <c r="H122" i="10"/>
  <c r="I122" i="10"/>
  <c r="J122" i="10"/>
  <c r="G123" i="10"/>
  <c r="H123" i="10"/>
  <c r="I123" i="10"/>
  <c r="J123" i="10"/>
  <c r="G124" i="10"/>
  <c r="H124" i="10"/>
  <c r="I124" i="10"/>
  <c r="J124" i="10"/>
  <c r="B120" i="10"/>
  <c r="C120" i="10"/>
  <c r="D120" i="10"/>
  <c r="E120" i="10"/>
  <c r="B121" i="10"/>
  <c r="C121" i="10"/>
  <c r="D121" i="10"/>
  <c r="E121" i="10"/>
  <c r="B122" i="10"/>
  <c r="C122" i="10"/>
  <c r="D122" i="10"/>
  <c r="E122" i="10"/>
  <c r="B123" i="10"/>
  <c r="C123" i="10"/>
  <c r="D123" i="10"/>
  <c r="E123" i="10"/>
  <c r="B124" i="10"/>
  <c r="C124" i="10"/>
  <c r="D124" i="10"/>
  <c r="E124" i="10"/>
  <c r="G109" i="10"/>
  <c r="H109" i="10"/>
  <c r="I109" i="10"/>
  <c r="J109" i="10"/>
  <c r="G110" i="10"/>
  <c r="H110" i="10"/>
  <c r="I110" i="10"/>
  <c r="J110" i="10"/>
  <c r="G111" i="10"/>
  <c r="H111" i="10"/>
  <c r="I111" i="10"/>
  <c r="J111" i="10"/>
  <c r="G112" i="10"/>
  <c r="H112" i="10"/>
  <c r="I112" i="10"/>
  <c r="J112" i="10"/>
  <c r="G113" i="10"/>
  <c r="H113" i="10"/>
  <c r="I113" i="10"/>
  <c r="J113" i="10"/>
  <c r="B109" i="10"/>
  <c r="C109" i="10"/>
  <c r="D109" i="10"/>
  <c r="E109" i="10"/>
  <c r="B110" i="10"/>
  <c r="C110" i="10"/>
  <c r="D110" i="10"/>
  <c r="E110" i="10"/>
  <c r="B111" i="10"/>
  <c r="C111" i="10"/>
  <c r="D111" i="10"/>
  <c r="E111" i="10"/>
  <c r="B112" i="10"/>
  <c r="C112" i="10"/>
  <c r="D112" i="10"/>
  <c r="E112" i="10"/>
  <c r="B113" i="10"/>
  <c r="C113" i="10"/>
  <c r="D113" i="10"/>
  <c r="E113" i="10"/>
  <c r="C102" i="10"/>
  <c r="D102" i="10"/>
  <c r="E102" i="10"/>
  <c r="F102" i="10"/>
  <c r="G102" i="10"/>
  <c r="H102" i="10"/>
  <c r="I102" i="10"/>
  <c r="J102" i="10"/>
  <c r="K102" i="10"/>
  <c r="L102" i="10"/>
  <c r="G97" i="10"/>
  <c r="H97" i="10"/>
  <c r="I97" i="10"/>
  <c r="J97" i="10"/>
  <c r="G98" i="10"/>
  <c r="H98" i="10"/>
  <c r="I98" i="10"/>
  <c r="J98" i="10"/>
  <c r="G99" i="10"/>
  <c r="H99" i="10"/>
  <c r="I99" i="10"/>
  <c r="J99" i="10"/>
  <c r="G100" i="10"/>
  <c r="H100" i="10"/>
  <c r="I100" i="10"/>
  <c r="J100" i="10"/>
  <c r="G101" i="10"/>
  <c r="H101" i="10"/>
  <c r="I101" i="10"/>
  <c r="J101" i="10"/>
  <c r="B97" i="10"/>
  <c r="C97" i="10"/>
  <c r="D97" i="10"/>
  <c r="E97" i="10"/>
  <c r="B98" i="10"/>
  <c r="C98" i="10"/>
  <c r="D98" i="10"/>
  <c r="E98" i="10"/>
  <c r="B99" i="10"/>
  <c r="C99" i="10"/>
  <c r="D99" i="10"/>
  <c r="E99" i="10"/>
  <c r="B100" i="10"/>
  <c r="C100" i="10"/>
  <c r="D100" i="10"/>
  <c r="E100" i="10"/>
  <c r="B101" i="10"/>
  <c r="C101" i="10"/>
  <c r="D101" i="10"/>
  <c r="E101" i="10"/>
  <c r="I39" i="23" l="1"/>
  <c r="I19" i="23"/>
  <c r="H38" i="23"/>
  <c r="H19" i="23"/>
  <c r="G17" i="23"/>
  <c r="F37" i="23"/>
  <c r="F36" i="23"/>
  <c r="F17" i="23"/>
  <c r="F16" i="23"/>
  <c r="F15" i="23"/>
  <c r="E41" i="23"/>
  <c r="E19" i="23"/>
  <c r="D41" i="23"/>
  <c r="D40" i="23"/>
  <c r="D19" i="23"/>
  <c r="D18" i="23"/>
  <c r="D17" i="23"/>
  <c r="C41" i="23"/>
  <c r="C40" i="23"/>
  <c r="C39" i="23"/>
  <c r="C19" i="23"/>
  <c r="C18" i="23"/>
  <c r="C17" i="23"/>
  <c r="B41" i="23"/>
  <c r="B40" i="23"/>
  <c r="B39" i="23"/>
  <c r="B38" i="23"/>
  <c r="B37" i="23"/>
  <c r="B36" i="23"/>
  <c r="B19" i="23"/>
  <c r="B18" i="23"/>
  <c r="B17" i="23"/>
  <c r="B16" i="23"/>
  <c r="B15" i="23"/>
  <c r="B14" i="23"/>
  <c r="H8" i="23"/>
  <c r="F8" i="23"/>
  <c r="H7" i="23"/>
  <c r="F7" i="23"/>
  <c r="H6" i="23"/>
  <c r="F6" i="23"/>
  <c r="H5" i="23"/>
  <c r="F5" i="23"/>
  <c r="H4" i="23"/>
  <c r="F4" i="23"/>
  <c r="G8" i="23"/>
  <c r="E8" i="23"/>
  <c r="G7" i="23"/>
  <c r="E7" i="23"/>
  <c r="G6" i="23"/>
  <c r="E6" i="23"/>
  <c r="G5" i="23"/>
  <c r="E5" i="23"/>
  <c r="G4" i="23"/>
  <c r="E4" i="23"/>
  <c r="D4" i="23"/>
  <c r="C4" i="23"/>
  <c r="B4" i="23"/>
  <c r="C101" i="21"/>
  <c r="B101" i="21"/>
  <c r="C34" i="21"/>
  <c r="C103" i="21"/>
  <c r="B103" i="21"/>
  <c r="C100" i="21"/>
  <c r="B100" i="21"/>
  <c r="C83" i="18"/>
  <c r="B83" i="18"/>
  <c r="C82" i="18"/>
  <c r="B82" i="18"/>
  <c r="C81" i="18"/>
  <c r="B81" i="18"/>
  <c r="C80" i="18"/>
  <c r="B80" i="18"/>
  <c r="C79" i="18"/>
  <c r="B79" i="18"/>
  <c r="B170" i="16"/>
  <c r="I157" i="16"/>
  <c r="G157" i="16"/>
  <c r="F157" i="16"/>
  <c r="E157" i="16"/>
  <c r="D157" i="16"/>
  <c r="C157" i="16"/>
  <c r="B157" i="16"/>
  <c r="K143" i="16"/>
  <c r="J143" i="16"/>
  <c r="I143" i="16"/>
  <c r="H143" i="16"/>
  <c r="E143" i="16"/>
  <c r="C143" i="16"/>
  <c r="B143" i="16"/>
  <c r="J129" i="16"/>
  <c r="I129" i="16"/>
  <c r="G129" i="16"/>
  <c r="F129" i="16"/>
  <c r="E129" i="16"/>
  <c r="D129" i="16"/>
  <c r="C129" i="16"/>
  <c r="B129" i="16"/>
  <c r="J115" i="16"/>
  <c r="I115" i="16"/>
  <c r="G115" i="16"/>
  <c r="F115" i="16"/>
  <c r="E115" i="16"/>
  <c r="D115" i="16"/>
  <c r="C115" i="16"/>
  <c r="B115" i="16"/>
  <c r="N28" i="17"/>
  <c r="J28" i="17"/>
  <c r="F28" i="17"/>
  <c r="B28" i="17"/>
  <c r="R27" i="17"/>
  <c r="R26" i="17"/>
  <c r="R25" i="17"/>
  <c r="R24" i="17"/>
  <c r="R23" i="17"/>
  <c r="R22" i="17"/>
  <c r="N16" i="17"/>
  <c r="J16" i="17"/>
  <c r="F16" i="17"/>
  <c r="B16" i="17"/>
  <c r="R15" i="17"/>
  <c r="R14" i="17"/>
  <c r="R13" i="17"/>
  <c r="R12" i="17"/>
  <c r="R11" i="17"/>
  <c r="R10" i="17"/>
  <c r="C102" i="21" l="1"/>
  <c r="C104" i="21" s="1"/>
  <c r="B102" i="21"/>
  <c r="B104" i="21" s="1"/>
  <c r="R16" i="17"/>
  <c r="R28" i="17"/>
  <c r="B200" i="17"/>
  <c r="J130" i="17"/>
  <c r="I130" i="17"/>
  <c r="H130" i="17"/>
  <c r="G130" i="17"/>
  <c r="E130" i="17"/>
  <c r="D130" i="17"/>
  <c r="C130" i="17"/>
  <c r="B130" i="17"/>
  <c r="J119" i="17"/>
  <c r="I119" i="17"/>
  <c r="H119" i="17"/>
  <c r="G119" i="17"/>
  <c r="E119" i="17"/>
  <c r="D119" i="17"/>
  <c r="C119" i="17"/>
  <c r="B119" i="17"/>
  <c r="J108" i="17"/>
  <c r="I108" i="17"/>
  <c r="H108" i="17"/>
  <c r="G108" i="17"/>
  <c r="E108" i="17"/>
  <c r="D108" i="17"/>
  <c r="C108" i="17"/>
  <c r="B108" i="17"/>
  <c r="K101" i="17"/>
  <c r="F100" i="17"/>
  <c r="K97" i="17"/>
  <c r="F97" i="17"/>
  <c r="J96" i="17"/>
  <c r="I96" i="17"/>
  <c r="H96" i="17"/>
  <c r="G96" i="17"/>
  <c r="E96" i="17"/>
  <c r="D96" i="17"/>
  <c r="C96" i="17"/>
  <c r="B96" i="17"/>
  <c r="F98" i="10"/>
  <c r="F101" i="10"/>
  <c r="R27" i="10"/>
  <c r="R26" i="10"/>
  <c r="R25" i="10"/>
  <c r="R24" i="10"/>
  <c r="R23" i="10"/>
  <c r="R22" i="10"/>
  <c r="L97" i="17" l="1"/>
  <c r="F100" i="10"/>
  <c r="K168" i="10"/>
  <c r="K98" i="10"/>
  <c r="K101" i="10"/>
  <c r="K99" i="10"/>
  <c r="K97" i="10"/>
  <c r="F99" i="10"/>
  <c r="K100" i="10"/>
  <c r="F97" i="10"/>
  <c r="K99" i="17"/>
  <c r="B165" i="17"/>
  <c r="B102" i="17"/>
  <c r="F96" i="17"/>
  <c r="K96" i="17"/>
  <c r="F101" i="17"/>
  <c r="F99" i="17"/>
  <c r="K100" i="17"/>
  <c r="K98" i="17"/>
  <c r="F98" i="17"/>
  <c r="C26" i="16"/>
  <c r="D26" i="16"/>
  <c r="E26" i="16"/>
  <c r="B26" i="16"/>
  <c r="W18" i="16"/>
  <c r="V18" i="16"/>
  <c r="R11" i="16"/>
  <c r="S11" i="16" s="1"/>
  <c r="R12" i="16"/>
  <c r="R13" i="16"/>
  <c r="S13" i="16" s="1"/>
  <c r="R14" i="16"/>
  <c r="S14" i="16" s="1"/>
  <c r="R15" i="16"/>
  <c r="S15" i="16" s="1"/>
  <c r="R16" i="16"/>
  <c r="S16" i="16" s="1"/>
  <c r="R17" i="16"/>
  <c r="S17" i="16" s="1"/>
  <c r="R10" i="16"/>
  <c r="S10" i="16" s="1"/>
  <c r="Q18" i="16"/>
  <c r="P18" i="16"/>
  <c r="L18" i="16"/>
  <c r="J18" i="16"/>
  <c r="K18" i="16"/>
  <c r="I18" i="16"/>
  <c r="H18" i="16"/>
  <c r="D18" i="16"/>
  <c r="B18" i="16"/>
  <c r="L99" i="17" l="1"/>
  <c r="L101" i="17"/>
  <c r="L100" i="17"/>
  <c r="L98" i="17"/>
  <c r="F170" i="10"/>
  <c r="L99" i="10"/>
  <c r="L101" i="10"/>
  <c r="L97" i="10"/>
  <c r="K166" i="10"/>
  <c r="L100" i="10"/>
  <c r="F166" i="10"/>
  <c r="K170" i="10"/>
  <c r="F168" i="10"/>
  <c r="L98" i="10"/>
  <c r="K169" i="10"/>
  <c r="K167" i="10"/>
  <c r="F167" i="10"/>
  <c r="F169" i="10"/>
  <c r="L96" i="17"/>
  <c r="K165" i="17"/>
  <c r="F165" i="17"/>
  <c r="B171" i="17"/>
  <c r="E165" i="16"/>
  <c r="E137" i="16"/>
  <c r="H129" i="16"/>
  <c r="B137" i="16"/>
  <c r="E123" i="16"/>
  <c r="B123" i="16"/>
  <c r="S18" i="16"/>
  <c r="R18" i="16"/>
  <c r="B200" i="10"/>
  <c r="B4" i="12"/>
  <c r="J130" i="10"/>
  <c r="I130" i="10"/>
  <c r="H130" i="10"/>
  <c r="G130" i="10"/>
  <c r="E130" i="10"/>
  <c r="D130" i="10"/>
  <c r="C130" i="10"/>
  <c r="B130" i="10"/>
  <c r="J119" i="10"/>
  <c r="I119" i="10"/>
  <c r="H119" i="10"/>
  <c r="G119" i="10"/>
  <c r="F210" i="10" s="1"/>
  <c r="E119" i="10"/>
  <c r="D119" i="10"/>
  <c r="C119" i="10"/>
  <c r="B119" i="10"/>
  <c r="J108" i="10"/>
  <c r="I108" i="10"/>
  <c r="H108" i="10"/>
  <c r="G108" i="10"/>
  <c r="E108" i="10"/>
  <c r="D108" i="10"/>
  <c r="C108" i="10"/>
  <c r="B108" i="10"/>
  <c r="J96" i="10"/>
  <c r="I96" i="10"/>
  <c r="H96" i="10"/>
  <c r="G96" i="10"/>
  <c r="E96" i="10"/>
  <c r="D96" i="10"/>
  <c r="C96" i="10"/>
  <c r="B96" i="10"/>
  <c r="B165" i="10" s="1"/>
  <c r="B182" i="16" l="1"/>
  <c r="B60" i="23" s="1"/>
  <c r="G165" i="10"/>
  <c r="L165" i="17"/>
  <c r="H115" i="16"/>
  <c r="D137" i="16"/>
  <c r="B165" i="16"/>
  <c r="D123" i="16"/>
  <c r="F123" i="16" s="1"/>
  <c r="D143" i="16"/>
  <c r="H157" i="16"/>
  <c r="F137" i="16" l="1"/>
  <c r="K129" i="16"/>
  <c r="L129" i="16" s="1"/>
  <c r="L171" i="17"/>
  <c r="K165" i="10"/>
  <c r="G171" i="10"/>
  <c r="K115" i="16"/>
  <c r="L115" i="16" s="1"/>
  <c r="B141" i="17"/>
  <c r="B153" i="17" s="1"/>
  <c r="D165" i="16"/>
  <c r="B151" i="16"/>
  <c r="F165" i="10"/>
  <c r="B171" i="10"/>
  <c r="K157" i="16" l="1"/>
  <c r="B187" i="16"/>
  <c r="B65" i="23" s="1"/>
  <c r="B185" i="16"/>
  <c r="B63" i="23" s="1"/>
  <c r="L147" i="17"/>
  <c r="B177" i="17"/>
  <c r="B189" i="17" s="1"/>
  <c r="L153" i="17"/>
  <c r="G143" i="16"/>
  <c r="L137" i="16"/>
  <c r="L123" i="16"/>
  <c r="K137" i="16"/>
  <c r="K123" i="16"/>
  <c r="L165" i="10"/>
  <c r="N28" i="10"/>
  <c r="J28" i="10"/>
  <c r="F28" i="10"/>
  <c r="B28" i="10"/>
  <c r="R11" i="10"/>
  <c r="R12" i="10"/>
  <c r="R13" i="10"/>
  <c r="R14" i="10"/>
  <c r="R15" i="10"/>
  <c r="R10" i="10"/>
  <c r="N16" i="10"/>
  <c r="J16" i="10"/>
  <c r="F16" i="10"/>
  <c r="B16" i="10"/>
  <c r="B184" i="16" l="1"/>
  <c r="B62" i="23" s="1"/>
  <c r="B183" i="16"/>
  <c r="B61" i="23" s="1"/>
  <c r="B186" i="16"/>
  <c r="B64" i="23" s="1"/>
  <c r="B181" i="16"/>
  <c r="B59" i="23" s="1"/>
  <c r="L159" i="17"/>
  <c r="B201" i="17" s="1"/>
  <c r="L183" i="17"/>
  <c r="L189" i="17"/>
  <c r="B171" i="16"/>
  <c r="K165" i="16"/>
  <c r="L143" i="16"/>
  <c r="B102" i="10"/>
  <c r="F96" i="10"/>
  <c r="K96" i="10"/>
  <c r="R28" i="10"/>
  <c r="R16" i="10"/>
  <c r="B180" i="16" l="1"/>
  <c r="B58" i="23" s="1"/>
  <c r="J157" i="16"/>
  <c r="L157" i="16" s="1"/>
  <c r="B172" i="16"/>
  <c r="D6" i="23" s="1"/>
  <c r="D5" i="23"/>
  <c r="B202" i="17"/>
  <c r="C6" i="23" s="1"/>
  <c r="C5" i="23"/>
  <c r="L195" i="17"/>
  <c r="B203" i="17" s="1"/>
  <c r="B177" i="10"/>
  <c r="B189" i="10" s="1"/>
  <c r="L96" i="10"/>
  <c r="B204" i="17" l="1"/>
  <c r="C8" i="23" s="1"/>
  <c r="C7" i="23"/>
  <c r="L141" i="10"/>
  <c r="L165" i="16"/>
  <c r="B173" i="16" s="1"/>
  <c r="L183" i="10"/>
  <c r="B174" i="16" l="1"/>
  <c r="D7" i="23"/>
  <c r="B210" i="17"/>
  <c r="B47" i="23" s="1"/>
  <c r="D52" i="23"/>
  <c r="E52" i="23"/>
  <c r="F210" i="17"/>
  <c r="F47" i="23" s="1"/>
  <c r="F48" i="23"/>
  <c r="B49" i="23"/>
  <c r="C51" i="23"/>
  <c r="B48" i="23"/>
  <c r="B50" i="23"/>
  <c r="C50" i="23"/>
  <c r="D51" i="23"/>
  <c r="C52" i="23"/>
  <c r="B52" i="23"/>
  <c r="H49" i="23"/>
  <c r="I50" i="23"/>
  <c r="B51" i="23"/>
  <c r="B141" i="10"/>
  <c r="C180" i="16" l="1"/>
  <c r="C58" i="23" s="1"/>
  <c r="C60" i="23"/>
  <c r="C62" i="23"/>
  <c r="C61" i="23"/>
  <c r="D8" i="23"/>
  <c r="C63" i="23"/>
  <c r="C64" i="23"/>
  <c r="C65" i="23"/>
  <c r="C59" i="23"/>
  <c r="L158" i="10"/>
  <c r="L156" i="10"/>
  <c r="L154" i="10"/>
  <c r="L155" i="10"/>
  <c r="L157" i="10"/>
  <c r="B153" i="10"/>
  <c r="L147" i="10"/>
  <c r="L189" i="10" l="1"/>
  <c r="L153" i="10"/>
  <c r="L195" i="10" l="1"/>
  <c r="B203" i="10" s="1"/>
  <c r="B7" i="23" s="1"/>
  <c r="L159" i="10"/>
  <c r="B201" i="10" s="1"/>
  <c r="B202" i="10" l="1"/>
  <c r="B6" i="23" s="1"/>
  <c r="B5" i="23"/>
  <c r="B204" i="10" l="1"/>
  <c r="B8" i="23" s="1"/>
  <c r="F27" i="23" l="1"/>
  <c r="C28" i="23"/>
  <c r="B26" i="23"/>
  <c r="F28" i="23"/>
  <c r="G28" i="23"/>
  <c r="D29" i="23"/>
  <c r="I30" i="23"/>
  <c r="D28" i="23"/>
  <c r="B28" i="23"/>
  <c r="E30" i="23"/>
  <c r="B27" i="23"/>
  <c r="F26" i="23"/>
  <c r="C29" i="23"/>
  <c r="D30" i="23"/>
  <c r="B30" i="23"/>
  <c r="C30" i="23"/>
  <c r="B210" i="10"/>
  <c r="B25" i="23" s="1"/>
  <c r="B29" i="23"/>
  <c r="H30" i="23"/>
</calcChain>
</file>

<file path=xl/sharedStrings.xml><?xml version="1.0" encoding="utf-8"?>
<sst xmlns="http://schemas.openxmlformats.org/spreadsheetml/2006/main" count="1233" uniqueCount="254">
  <si>
    <t>HC</t>
  </si>
  <si>
    <t>CO</t>
  </si>
  <si>
    <t>Tier 1</t>
  </si>
  <si>
    <t>Tier 2</t>
  </si>
  <si>
    <t>Year</t>
  </si>
  <si>
    <t>Total</t>
  </si>
  <si>
    <t>Description</t>
  </si>
  <si>
    <r>
      <t>PM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</si>
  <si>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NO</t>
    </r>
    <r>
      <rPr>
        <b/>
        <vertAlign val="subscript"/>
        <sz val="11"/>
        <color theme="1"/>
        <rFont val="Calibri"/>
        <family val="2"/>
        <scheme val="minor"/>
      </rPr>
      <t>X</t>
    </r>
  </si>
  <si>
    <t>Parameter</t>
  </si>
  <si>
    <t>Source:</t>
  </si>
  <si>
    <t xml:space="preserve">U.S. Environmental Protection Agency </t>
  </si>
  <si>
    <t>Regulatory Impact Analysis: Control of Emissions of Air Pollution from Locomotive Engines and Marine Compression Ignition Engines Less than 30 Liters per Cylinder</t>
  </si>
  <si>
    <t>EPA420-R-08-001, March 2008</t>
  </si>
  <si>
    <t>https://nepis.epa.gov/Exe/ZyPDF.cgi/P10023S4.PDF?Dockey=P10023S4.PDF</t>
  </si>
  <si>
    <t>Load Factor</t>
  </si>
  <si>
    <t>Displacement</t>
  </si>
  <si>
    <t>Category</t>
  </si>
  <si>
    <t>DISP&lt;0.9 and 37&lt;KW&lt;=75</t>
  </si>
  <si>
    <t>0.9&lt;=DISP&lt;1.2</t>
  </si>
  <si>
    <t>1.2&lt;=DISP&lt;2.5</t>
  </si>
  <si>
    <t>2.5&lt;=DISP&lt;3.5</t>
  </si>
  <si>
    <t>3.5&lt;=DISP&lt;5.0</t>
  </si>
  <si>
    <t>DISP&lt;0.9 and &gt;75KW</t>
  </si>
  <si>
    <t>Population</t>
  </si>
  <si>
    <t>2002 Population</t>
  </si>
  <si>
    <t>Average KW</t>
  </si>
  <si>
    <r>
      <t>Activity</t>
    </r>
    <r>
      <rPr>
        <sz val="11"/>
        <color theme="1"/>
        <rFont val="Calibri"/>
        <family val="2"/>
        <scheme val="minor"/>
      </rPr>
      <t xml:space="preserve"> (hours)</t>
    </r>
  </si>
  <si>
    <t>&lt;= 600 KW</t>
  </si>
  <si>
    <t>&gt; 1,400 KW</t>
  </si>
  <si>
    <t>DISP&lt;0.9</t>
  </si>
  <si>
    <t>Base</t>
  </si>
  <si>
    <t>VOC</t>
  </si>
  <si>
    <r>
      <t>PM</t>
    </r>
    <r>
      <rPr>
        <b/>
        <vertAlign val="subscript"/>
        <sz val="11"/>
        <color theme="1"/>
        <rFont val="Calibri"/>
        <family val="2"/>
        <scheme val="minor"/>
      </rPr>
      <t>2.5</t>
    </r>
  </si>
  <si>
    <r>
      <t>SO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</si>
  <si>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Median Life (years)</t>
  </si>
  <si>
    <t>Annual Population Growth Rate</t>
  </si>
  <si>
    <t>Brake Specific Fuel Consumption (g/KW-HR)</t>
  </si>
  <si>
    <t>Tier 1 Start Year</t>
  </si>
  <si>
    <t>Tier 2 Start Years</t>
  </si>
  <si>
    <t>2004 - 2007</t>
  </si>
  <si>
    <t>600&lt;KW&lt;=1000</t>
  </si>
  <si>
    <t>1000&lt;KW&lt;=1400</t>
  </si>
  <si>
    <t>&gt;1400 KW</t>
  </si>
  <si>
    <t>Grand</t>
  </si>
  <si>
    <t>Fraction of</t>
  </si>
  <si>
    <t>Weighted Average Load Factor</t>
  </si>
  <si>
    <t>Load Factor Summary</t>
  </si>
  <si>
    <t>Load Factor Weighting</t>
  </si>
  <si>
    <t>Weighted Average Activity</t>
  </si>
  <si>
    <t>Annual Activity (hours)</t>
  </si>
  <si>
    <t>Engine Operational Life at 100% Load (hours)</t>
  </si>
  <si>
    <t>Grams per Pound</t>
  </si>
  <si>
    <t>Pounds per Ton</t>
  </si>
  <si>
    <t>Grams per Ton</t>
  </si>
  <si>
    <t>Table 3-7: Inventory Inputs for C1 Auxiliary Standard Power Density Engines &lt;35 KW/L, Page 3-15</t>
  </si>
  <si>
    <t>Table 3-2: Inventory Inputs for C1 Propulsion Standard Power Density Engines &lt;35 KW/L, Page 3-9</t>
  </si>
  <si>
    <t>Table 3-6: Baseline (50-State) Emissions for C1 Propulsion Engines (short tons), Page 3-13</t>
  </si>
  <si>
    <r>
      <t>Tables 3-9 and 3-10: Baseline PM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, NO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, HC, and CO Emission Factors for C1 Auxiliary Engines, Page 3-17</t>
    </r>
  </si>
  <si>
    <t>Representative C1 Propulsion Engine</t>
  </si>
  <si>
    <t>Representative C1 Auxiliary Engine</t>
  </si>
  <si>
    <t>Vessel</t>
  </si>
  <si>
    <t>Type</t>
  </si>
  <si>
    <t>Deep Water Cargo</t>
  </si>
  <si>
    <t>Tow Boats</t>
  </si>
  <si>
    <t>Ferries</t>
  </si>
  <si>
    <t>Commercial Fishing</t>
  </si>
  <si>
    <t>Great Lake</t>
  </si>
  <si>
    <t>Coast Guard</t>
  </si>
  <si>
    <t>Offshore</t>
  </si>
  <si>
    <t>Research</t>
  </si>
  <si>
    <t>Total C2</t>
  </si>
  <si>
    <t>Engines</t>
  </si>
  <si>
    <t>Utilization</t>
  </si>
  <si>
    <t>Rate</t>
  </si>
  <si>
    <t>Equivalent C2</t>
  </si>
  <si>
    <t>Minimum</t>
  </si>
  <si>
    <t>Likely</t>
  </si>
  <si>
    <t>Maximum</t>
  </si>
  <si>
    <t>Horsepower</t>
  </si>
  <si>
    <t>Annual Transit Days</t>
  </si>
  <si>
    <t>Annual Idling</t>
  </si>
  <si>
    <t>Days Likely</t>
  </si>
  <si>
    <t>Underway</t>
  </si>
  <si>
    <t>Idling</t>
  </si>
  <si>
    <t>Total HP-HR</t>
  </si>
  <si>
    <t>Activity (HP-HR)</t>
  </si>
  <si>
    <t>Chosen Activity</t>
  </si>
  <si>
    <t>Reference</t>
  </si>
  <si>
    <t>Year(s)</t>
  </si>
  <si>
    <t>2002 - 2004</t>
  </si>
  <si>
    <t>2000 - 2004</t>
  </si>
  <si>
    <t>Chosen</t>
  </si>
  <si>
    <t>Reference Year</t>
  </si>
  <si>
    <t>Total U.S. Flag Activity Adjusted for 2002 Base Year</t>
  </si>
  <si>
    <t>Total KW-HR</t>
  </si>
  <si>
    <t>Table 3-12: Category 2 U.S. Flag Engine Activity Inputs, Page 3-20</t>
  </si>
  <si>
    <t>Table 3-13: Comparison of Towboat Propulsion Engine Populations, Page 3-21</t>
  </si>
  <si>
    <t>Inland Towing</t>
  </si>
  <si>
    <t>Coastal Towing</t>
  </si>
  <si>
    <t>ERG</t>
  </si>
  <si>
    <t>AWO</t>
  </si>
  <si>
    <t>Total Propulsion Engines</t>
  </si>
  <si>
    <t>Category 2 Propulsion Engines</t>
  </si>
  <si>
    <t>Table 3-14: Category 2 Foreign Flag Engine Activity Inputs, Page 3-21</t>
  </si>
  <si>
    <t>Deep Water Cargo Foreign</t>
  </si>
  <si>
    <t>Annual</t>
  </si>
  <si>
    <t>Transit Days</t>
  </si>
  <si>
    <t>Idling Days</t>
  </si>
  <si>
    <t>Load</t>
  </si>
  <si>
    <t>Factor</t>
  </si>
  <si>
    <t>Total Activity</t>
  </si>
  <si>
    <t>Time Spent in U.S. Waters</t>
  </si>
  <si>
    <t>Total Activity in U.S. Waters</t>
  </si>
  <si>
    <t>5.0&lt;=disp&lt;15 and &lt;600kW</t>
  </si>
  <si>
    <t>5.0&lt;=disp&lt;15 and 600&lt;=kW&lt;1000</t>
  </si>
  <si>
    <t>5.0&lt;=disp&lt;15 and 1000&lt;=kW&lt;1400</t>
  </si>
  <si>
    <t>5.0&lt;=disp&lt;15 and 1400&lt;=kW&lt;2000</t>
  </si>
  <si>
    <t>5.0&lt;=disp&lt;15 and 2000&lt;=kW&lt;3700</t>
  </si>
  <si>
    <t>5.0&lt;=disp&lt;15 and &gt;=3700kW</t>
  </si>
  <si>
    <t>15.0&lt;=disp&lt;20.0 and &lt;600kW</t>
  </si>
  <si>
    <t>15.0&lt;=disp&lt;20.0 and 600&lt;=kW&lt;1000</t>
  </si>
  <si>
    <t>15.0&lt;=disp&lt;20.0 and 1000&lt;=kW&lt;1400</t>
  </si>
  <si>
    <t>15.0&lt;=disp&lt;20.0 and 1400&lt;=kW&lt;2000</t>
  </si>
  <si>
    <t>15.0&lt;=disp&lt;20.0 and 2000&lt;=kW&lt;3300</t>
  </si>
  <si>
    <t>15.0&lt;=disp&lt;20.0 and 3300&lt;=kW&lt;3700</t>
  </si>
  <si>
    <t>15.0&lt;=disp&lt;20.0 and &gt;=3700kW</t>
  </si>
  <si>
    <t>Displacement / KW</t>
  </si>
  <si>
    <t>Table 3-16: Baseline Emission Factors for C2 Engines (gm/kw-hr), Page 3-22</t>
  </si>
  <si>
    <t>Tier</t>
  </si>
  <si>
    <t>Table 3-17: Baseline (50-State) Emissions for C2 Propulsion Engines (short tons), Page 3-23</t>
  </si>
  <si>
    <t>Likely HP</t>
  </si>
  <si>
    <t>Annual Hours</t>
  </si>
  <si>
    <t>HP-HR</t>
  </si>
  <si>
    <t>Underway Activity</t>
  </si>
  <si>
    <t>per Engine</t>
  </si>
  <si>
    <t>Average Hours per Day</t>
  </si>
  <si>
    <t>Over 365 Days</t>
  </si>
  <si>
    <t>Per Transit Day</t>
  </si>
  <si>
    <t>Idling Activity</t>
  </si>
  <si>
    <t>Per Idling Day</t>
  </si>
  <si>
    <t>Distribution</t>
  </si>
  <si>
    <t>Weighting</t>
  </si>
  <si>
    <t>Underway and Idling Activity</t>
  </si>
  <si>
    <t>Transit and</t>
  </si>
  <si>
    <t>Per Active Day</t>
  </si>
  <si>
    <t>Annual Hours of Activity</t>
  </si>
  <si>
    <t>Annual Hours of Activity Distribution</t>
  </si>
  <si>
    <t>Combination</t>
  </si>
  <si>
    <t>Representative C2 Propulsion Engine</t>
  </si>
  <si>
    <t>Engine Service</t>
  </si>
  <si>
    <r>
      <t>Life</t>
    </r>
    <r>
      <rPr>
        <sz val="11"/>
        <color theme="1"/>
        <rFont val="Calibri"/>
        <family val="2"/>
        <scheme val="minor"/>
      </rPr>
      <t xml:space="preserve"> (hours)</t>
    </r>
  </si>
  <si>
    <t>600 &lt; KW &lt;= 1,000</t>
  </si>
  <si>
    <t>1000 &lt; KW &lt;= 1,400 KW</t>
  </si>
  <si>
    <r>
      <t>Tables 3-4 and 3-5: Baseline PM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, NO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, HC, and CO Emission Factors for C1 Propulsion Engines, Page 3-11</t>
    </r>
  </si>
  <si>
    <r>
      <t>PM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(gm/kw-hr)</t>
    </r>
  </si>
  <si>
    <r>
      <t>NO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(gm/kw-hr)</t>
    </r>
  </si>
  <si>
    <r>
      <rPr>
        <b/>
        <sz val="11"/>
        <color theme="1"/>
        <rFont val="Calibri"/>
        <family val="2"/>
        <scheme val="minor"/>
      </rPr>
      <t>HC</t>
    </r>
    <r>
      <rPr>
        <sz val="11"/>
        <color theme="1"/>
        <rFont val="Calibri"/>
        <family val="2"/>
        <scheme val="minor"/>
      </rPr>
      <t xml:space="preserve"> (gm/kw-hr)</t>
    </r>
  </si>
  <si>
    <r>
      <rPr>
        <b/>
        <sz val="11"/>
        <color theme="1"/>
        <rFont val="Calibri"/>
        <family val="2"/>
        <scheme val="minor"/>
      </rPr>
      <t>CO</t>
    </r>
    <r>
      <rPr>
        <sz val="11"/>
        <color theme="1"/>
        <rFont val="Calibri"/>
        <family val="2"/>
        <scheme val="minor"/>
      </rPr>
      <t xml:space="preserve"> (gm/kw-hr)</t>
    </r>
  </si>
  <si>
    <t>Brake Specific Fuel Consumption (gm/kw-hr)</t>
  </si>
  <si>
    <t>Section 3.1.2.1 Parameters for C1 Propulsion Engines</t>
  </si>
  <si>
    <t>&lt; 35 KW/L</t>
  </si>
  <si>
    <t>&gt;= 35 KW/L</t>
  </si>
  <si>
    <r>
      <t>Activity Weighting by Population</t>
    </r>
    <r>
      <rPr>
        <sz val="11"/>
        <color theme="1"/>
        <rFont val="Calibri"/>
        <family val="2"/>
        <scheme val="minor"/>
      </rPr>
      <t xml:space="preserve"> (annual hours)</t>
    </r>
  </si>
  <si>
    <r>
      <t>Activity Summary</t>
    </r>
    <r>
      <rPr>
        <sz val="11"/>
        <color theme="1"/>
        <rFont val="Calibri"/>
        <family val="2"/>
        <scheme val="minor"/>
      </rPr>
      <t xml:space="preserve"> (annual hours per engine)</t>
    </r>
  </si>
  <si>
    <t>Average KW Summary</t>
  </si>
  <si>
    <t>2002 Engine Population Distribution</t>
  </si>
  <si>
    <t>2002 Engine Population Summary</t>
  </si>
  <si>
    <r>
      <t>Activity Summary for 2002 Population</t>
    </r>
    <r>
      <rPr>
        <sz val="11"/>
        <color theme="1"/>
        <rFont val="Calibri"/>
        <family val="2"/>
        <scheme val="minor"/>
      </rPr>
      <t xml:space="preserve"> (annual hours for all engines)</t>
    </r>
  </si>
  <si>
    <t>Activity Distribution for 2002 Engine Population</t>
  </si>
  <si>
    <t>Load Factor Weighting Based on Activity Distribution</t>
  </si>
  <si>
    <t>Engine Service Life (hours)</t>
  </si>
  <si>
    <t>Engine Service Life at 100% Load (hours)</t>
  </si>
  <si>
    <t>Section 3.1.2.2 Parameters for C1 Auxiliary Engines</t>
  </si>
  <si>
    <t>Table 3-11: Baseline (50-State) Emissions for C1 Auxiliary Engines (short tons), Page 3-18</t>
  </si>
  <si>
    <t>Table 3-15: Category 2 Activity Allocation Fractions by Displacement and Power, Page 3-22</t>
  </si>
  <si>
    <t>Section 3.1.2.3 Parameters for C2 Propulsion Engines</t>
  </si>
  <si>
    <t>Load Factor Weighting Analysis for Underway Engine Operation</t>
  </si>
  <si>
    <t>Days per Year</t>
  </si>
  <si>
    <t>Load Factor Weighting Analysis for Idling Engine Operation</t>
  </si>
  <si>
    <t>Load Factor Weighting Analysis by Vessel Type for Underway and Idling Engine Operation</t>
  </si>
  <si>
    <t>Load Factor Weighting Analysis for Representative C2 Propulsion Engine</t>
  </si>
  <si>
    <r>
      <t>C1 Engine Service Life by Displacement Category</t>
    </r>
    <r>
      <rPr>
        <sz val="11"/>
        <color theme="1"/>
        <rFont val="Calibri"/>
        <family val="2"/>
        <scheme val="minor"/>
      </rPr>
      <t xml:space="preserve"> (hours)</t>
    </r>
  </si>
  <si>
    <t>Inputs</t>
  </si>
  <si>
    <t>Propulsion</t>
  </si>
  <si>
    <t>Auxiliary</t>
  </si>
  <si>
    <t>Average Horsepower</t>
  </si>
  <si>
    <t>Activity (hours)</t>
  </si>
  <si>
    <t>Table 3-18: Inventory Inputs for &lt;37 KW Commercial Marine Diesel Engines, Page 3-24</t>
  </si>
  <si>
    <t>Range</t>
  </si>
  <si>
    <t>0 - 11</t>
  </si>
  <si>
    <t>11 - 16</t>
  </si>
  <si>
    <t>16 - 25</t>
  </si>
  <si>
    <t>25 - 50</t>
  </si>
  <si>
    <t>Deterioration Factor ("A")</t>
  </si>
  <si>
    <r>
      <t>PM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(gm/hp-hr)</t>
    </r>
  </si>
  <si>
    <r>
      <t>NO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(gm/hp-hr)</t>
    </r>
  </si>
  <si>
    <r>
      <rPr>
        <b/>
        <sz val="11"/>
        <color theme="1"/>
        <rFont val="Calibri"/>
        <family val="2"/>
        <scheme val="minor"/>
      </rPr>
      <t>HC</t>
    </r>
    <r>
      <rPr>
        <sz val="11"/>
        <color theme="1"/>
        <rFont val="Calibri"/>
        <family val="2"/>
        <scheme val="minor"/>
      </rPr>
      <t xml:space="preserve"> (gm/hp-hr)</t>
    </r>
  </si>
  <si>
    <r>
      <rPr>
        <b/>
        <sz val="11"/>
        <color theme="1"/>
        <rFont val="Calibri"/>
        <family val="2"/>
        <scheme val="minor"/>
      </rPr>
      <t>CO</t>
    </r>
    <r>
      <rPr>
        <sz val="11"/>
        <color theme="1"/>
        <rFont val="Calibri"/>
        <family val="2"/>
        <scheme val="minor"/>
      </rPr>
      <t xml:space="preserve"> (gm/hp-hr)</t>
    </r>
  </si>
  <si>
    <t>Brake Specific Fuel Consumption (pound/hp-hr)</t>
  </si>
  <si>
    <t>Table 3-21: Baseline (50-State) Emissions for &lt;37 KW Commercial Marine Engines (short tons), Page 3-26</t>
  </si>
  <si>
    <t>Section 3.1.2.4 Parameters for Under 37 KW Propulsion and Auxiliary Engines</t>
  </si>
  <si>
    <t>Tier 1 Start Years</t>
  </si>
  <si>
    <t>1999 - 2000</t>
  </si>
  <si>
    <t>2004 - 2005</t>
  </si>
  <si>
    <t>Representative Under 37 KW Propulsion and Auxiliary Engines</t>
  </si>
  <si>
    <t>Table 3-56: Recreational Marine Diesel Modeling Inputs, Page 3-64</t>
  </si>
  <si>
    <t>NONROAD Model Input</t>
  </si>
  <si>
    <t>2000 Population</t>
  </si>
  <si>
    <t>Median Life (hours at full load)</t>
  </si>
  <si>
    <t>Inboard</t>
  </si>
  <si>
    <t>Outboard</t>
  </si>
  <si>
    <t>Table 3-57: Recreational Marine Inboard Diesel Population, Page 3-64</t>
  </si>
  <si>
    <t>Horsepower Range</t>
  </si>
  <si>
    <t>Average HP</t>
  </si>
  <si>
    <t>25 - 40</t>
  </si>
  <si>
    <t>40 - 50</t>
  </si>
  <si>
    <t>50 - 75</t>
  </si>
  <si>
    <t>75 - 100</t>
  </si>
  <si>
    <t>100 - 175</t>
  </si>
  <si>
    <t>175 - 300</t>
  </si>
  <si>
    <t>300 - 600</t>
  </si>
  <si>
    <t>600 - 750</t>
  </si>
  <si>
    <t>750 - 1000</t>
  </si>
  <si>
    <t>1000 - 1200</t>
  </si>
  <si>
    <t>1200 - 2000</t>
  </si>
  <si>
    <t>2000 - 3000</t>
  </si>
  <si>
    <t>750 - 1200</t>
  </si>
  <si>
    <t>&gt; 1200</t>
  </si>
  <si>
    <t>Table 3-60: Baseline (50-State) Emissions for Recreational Marine Diesel Engines (short tons), Page 3-67</t>
  </si>
  <si>
    <t>Representative Recreational Marine Diesel Engines</t>
  </si>
  <si>
    <t>Under 37 KW</t>
  </si>
  <si>
    <t>Activity</t>
  </si>
  <si>
    <t>Category 1</t>
  </si>
  <si>
    <t>Category 2</t>
  </si>
  <si>
    <t>Recreational Marine</t>
  </si>
  <si>
    <t>Category 2 Engine Load Factors and Service Lives by Vessel Type</t>
  </si>
  <si>
    <t>C2 Engine Service Life by Vessel Type</t>
  </si>
  <si>
    <t>Under 37 KW Load Factors and Service Lives by Engine Type</t>
  </si>
  <si>
    <t>Engine</t>
  </si>
  <si>
    <t>Recreational Marine Load Factors and Service Lives by Engine Type</t>
  </si>
  <si>
    <t>Representative Weighted Average Diesel Marine Engine Activity Parameters</t>
  </si>
  <si>
    <t>Category 1 Propulsion Engines by Diplacement Category - Load Factors</t>
  </si>
  <si>
    <r>
      <t>Category 1 Propulsion Engines by Displacement Category - Service Lives</t>
    </r>
    <r>
      <rPr>
        <sz val="11"/>
        <color theme="1"/>
        <rFont val="Calibri"/>
        <family val="2"/>
        <scheme val="minor"/>
      </rPr>
      <t xml:space="preserve"> (hours)</t>
    </r>
  </si>
  <si>
    <t>Category 1 Auxiliary Engines by Displacement Category - Load Factors</t>
  </si>
  <si>
    <r>
      <t xml:space="preserve">Category 1 Auxiliary Engines by Displacement Category - Service Lives </t>
    </r>
    <r>
      <rPr>
        <sz val="11"/>
        <color theme="1"/>
        <rFont val="Calibri"/>
        <family val="2"/>
        <scheme val="minor"/>
      </rPr>
      <t>(hours)</t>
    </r>
  </si>
  <si>
    <t>Table 3-3: Inventory Inputs for C1 Propulsion High Power Density Engines &gt;=35 KW/L, Page 3-10</t>
  </si>
  <si>
    <t>Table 3-8: Inventory Inputs for C1 Auxiliary HIgh Power Density Engines &gt;=35 KW/L, Page 3-16</t>
  </si>
  <si>
    <r>
      <t>Tables 3-19 and 3-20: Baseline PM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, NO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, HC, and CO Emission Factors and Deterioration Factors for &lt;37 KW Commerical Marine Diesel Engines, Page 3-25</t>
    </r>
  </si>
  <si>
    <r>
      <t>Tables 3-58 and 3-59: Baseline PM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, NO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, HC, and CO Zero-Hour Emission Factors and Deterioration Factors for Recreational Marine Diesel Engines, Pages 3-65 and 3-66</t>
    </r>
  </si>
  <si>
    <t>Portion of</t>
  </si>
  <si>
    <t>Useful Life Used</t>
  </si>
  <si>
    <t>Equipment Srapped</t>
  </si>
  <si>
    <t>NONROAD Model Scrappage Curve from NATION.GRW Data File - Matches Parameters in MOVES2014a nrscrappagecurve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</si>
</sst>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.000"/>
    <numFmt numFmtId="166" formatCode="0.000"/>
    <numFmt numFmtId="167" formatCode="0.0"/>
    <numFmt numFmtId="168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0" fontId="0" fillId="0" borderId="1" xfId="0" applyNumberFormat="1" applyBorder="1"/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1" applyAlignment="1" applyProtection="1">
      <alignment horizontal="left"/>
    </xf>
    <xf numFmtId="3" fontId="0" fillId="0" borderId="11" xfId="0" applyNumberFormat="1" applyBorder="1"/>
    <xf numFmtId="3" fontId="0" fillId="0" borderId="12" xfId="0" applyNumberFormat="1" applyBorder="1"/>
    <xf numFmtId="3" fontId="0" fillId="2" borderId="3" xfId="0" applyNumberFormat="1" applyFill="1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3" fontId="0" fillId="2" borderId="11" xfId="0" applyNumberFormat="1" applyFill="1" applyBorder="1"/>
    <xf numFmtId="3" fontId="0" fillId="2" borderId="14" xfId="0" applyNumberFormat="1" applyFill="1" applyBorder="1"/>
    <xf numFmtId="3" fontId="0" fillId="2" borderId="12" xfId="0" applyNumberFormat="1" applyFill="1" applyBorder="1"/>
    <xf numFmtId="9" fontId="0" fillId="0" borderId="1" xfId="0" applyNumberFormat="1" applyBorder="1"/>
    <xf numFmtId="0" fontId="1" fillId="0" borderId="4" xfId="0" applyFont="1" applyFill="1" applyBorder="1" applyAlignment="1">
      <alignment horizontal="center"/>
    </xf>
    <xf numFmtId="168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Border="1"/>
    <xf numFmtId="3" fontId="0" fillId="2" borderId="4" xfId="0" applyNumberFormat="1" applyFill="1" applyBorder="1"/>
    <xf numFmtId="3" fontId="0" fillId="2" borderId="15" xfId="0" applyNumberForma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0" fillId="0" borderId="11" xfId="0" applyNumberFormat="1" applyBorder="1"/>
    <xf numFmtId="9" fontId="0" fillId="2" borderId="3" xfId="0" applyNumberFormat="1" applyFill="1" applyBorder="1"/>
    <xf numFmtId="9" fontId="0" fillId="0" borderId="12" xfId="0" applyNumberFormat="1" applyBorder="1"/>
    <xf numFmtId="9" fontId="0" fillId="2" borderId="4" xfId="0" applyNumberFormat="1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67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/>
    <xf numFmtId="0" fontId="0" fillId="2" borderId="14" xfId="0" applyFill="1" applyBorder="1" applyAlignment="1"/>
    <xf numFmtId="3" fontId="0" fillId="2" borderId="0" xfId="0" applyNumberFormat="1" applyFill="1" applyBorder="1"/>
    <xf numFmtId="0" fontId="1" fillId="2" borderId="5" xfId="0" applyFont="1" applyFill="1" applyBorder="1" applyAlignment="1">
      <alignment horizontal="center"/>
    </xf>
    <xf numFmtId="0" fontId="0" fillId="2" borderId="9" xfId="0" applyFill="1" applyBorder="1" applyAlignment="1"/>
    <xf numFmtId="9" fontId="0" fillId="2" borderId="0" xfId="0" applyNumberFormat="1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/>
    <xf numFmtId="0" fontId="0" fillId="0" borderId="0" xfId="0" applyFill="1" applyBorder="1"/>
    <xf numFmtId="0" fontId="1" fillId="0" borderId="0" xfId="0" applyFont="1" applyFill="1" applyBorder="1" applyAlignment="1"/>
    <xf numFmtId="3" fontId="0" fillId="0" borderId="0" xfId="0" applyNumberFormat="1" applyFill="1" applyBorder="1"/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0" fillId="2" borderId="1" xfId="0" applyFill="1" applyBorder="1"/>
    <xf numFmtId="3" fontId="0" fillId="0" borderId="1" xfId="0" applyNumberFormat="1" applyFill="1" applyBorder="1"/>
    <xf numFmtId="9" fontId="0" fillId="0" borderId="1" xfId="0" applyNumberFormat="1" applyFill="1" applyBorder="1"/>
    <xf numFmtId="9" fontId="0" fillId="2" borderId="11" xfId="0" applyNumberFormat="1" applyFill="1" applyBorder="1"/>
    <xf numFmtId="9" fontId="0" fillId="2" borderId="14" xfId="0" applyNumberFormat="1" applyFill="1" applyBorder="1"/>
    <xf numFmtId="9" fontId="0" fillId="2" borderId="12" xfId="0" applyNumberFormat="1" applyFill="1" applyBorder="1"/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0" fontId="0" fillId="2" borderId="12" xfId="0" applyFill="1" applyBorder="1"/>
    <xf numFmtId="3" fontId="0" fillId="0" borderId="2" xfId="0" applyNumberFormat="1" applyFill="1" applyBorder="1"/>
    <xf numFmtId="0" fontId="1" fillId="0" borderId="3" xfId="0" applyFont="1" applyBorder="1" applyAlignment="1">
      <alignment horizontal="center"/>
    </xf>
    <xf numFmtId="165" fontId="0" fillId="0" borderId="1" xfId="0" applyNumberFormat="1" applyBorder="1"/>
    <xf numFmtId="3" fontId="0" fillId="0" borderId="4" xfId="0" applyNumberFormat="1" applyBorder="1"/>
    <xf numFmtId="0" fontId="0" fillId="2" borderId="11" xfId="0" applyFill="1" applyBorder="1"/>
    <xf numFmtId="167" fontId="0" fillId="2" borderId="14" xfId="0" applyNumberFormat="1" applyFill="1" applyBorder="1"/>
    <xf numFmtId="167" fontId="0" fillId="2" borderId="12" xfId="0" applyNumberFormat="1" applyFill="1" applyBorder="1"/>
    <xf numFmtId="0" fontId="0" fillId="2" borderId="14" xfId="0" applyFill="1" applyBorder="1"/>
    <xf numFmtId="10" fontId="0" fillId="2" borderId="14" xfId="0" applyNumberFormat="1" applyFill="1" applyBorder="1"/>
    <xf numFmtId="10" fontId="0" fillId="2" borderId="12" xfId="0" applyNumberForma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8" xfId="0" applyNumberFormat="1" applyBorder="1"/>
    <xf numFmtId="10" fontId="0" fillId="0" borderId="12" xfId="0" applyNumberFormat="1" applyBorder="1"/>
    <xf numFmtId="16" fontId="0" fillId="0" borderId="1" xfId="0" quotePrefix="1" applyNumberFormat="1" applyBorder="1" applyAlignment="1">
      <alignment horizontal="center"/>
    </xf>
    <xf numFmtId="166" fontId="0" fillId="0" borderId="1" xfId="0" applyNumberFormat="1" applyBorder="1"/>
    <xf numFmtId="168" fontId="0" fillId="2" borderId="1" xfId="0" applyNumberFormat="1" applyFill="1" applyBorder="1"/>
    <xf numFmtId="165" fontId="0" fillId="2" borderId="1" xfId="0" applyNumberFormat="1" applyFill="1" applyBorder="1"/>
    <xf numFmtId="166" fontId="0" fillId="0" borderId="0" xfId="0" applyNumberFormat="1" applyBorder="1"/>
    <xf numFmtId="9" fontId="0" fillId="2" borderId="13" xfId="0" applyNumberFormat="1" applyFill="1" applyBorder="1"/>
    <xf numFmtId="9" fontId="0" fillId="2" borderId="9" xfId="0" applyNumberFormat="1" applyFill="1" applyBorder="1"/>
    <xf numFmtId="9" fontId="0" fillId="2" borderId="5" xfId="0" applyNumberFormat="1" applyFill="1" applyBorder="1"/>
    <xf numFmtId="9" fontId="0" fillId="2" borderId="6" xfId="0" applyNumberFormat="1" applyFill="1" applyBorder="1"/>
    <xf numFmtId="9" fontId="0" fillId="2" borderId="7" xfId="0" applyNumberForma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epis.epa.gov/Exe/ZyPDF.cgi/P10023S4.PDF?Dockey=P10023S4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nepis.epa.gov/Exe/ZyPDF.cgi/P10023S4.PDF?Dockey=P10023S4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nepis.epa.gov/Exe/ZyPDF.cgi/P10023S4.PDF?Dockey=P10023S4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nepis.epa.gov/Exe/ZyPDF.cgi/P10023S4.PDF?Dockey=P10023S4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nepis.epa.gov/Exe/ZyPDF.cgi/P10023S4.PDF?Dockey=P10023S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/>
  </sheetViews>
  <sheetFormatPr defaultRowHeight="15" x14ac:dyDescent="0.25"/>
  <cols>
    <col min="1" max="1" width="50.7109375" customWidth="1"/>
    <col min="2" max="9" width="15.7109375" customWidth="1"/>
  </cols>
  <sheetData>
    <row r="1" spans="1:9" x14ac:dyDescent="0.25">
      <c r="A1" s="9" t="s">
        <v>241</v>
      </c>
    </row>
    <row r="2" spans="1:9" x14ac:dyDescent="0.25">
      <c r="A2" s="94" t="s">
        <v>232</v>
      </c>
      <c r="B2" s="114" t="s">
        <v>233</v>
      </c>
      <c r="C2" s="114"/>
      <c r="D2" s="94" t="s">
        <v>234</v>
      </c>
      <c r="E2" s="114" t="s">
        <v>231</v>
      </c>
      <c r="F2" s="114"/>
      <c r="G2" s="115" t="s">
        <v>235</v>
      </c>
      <c r="H2" s="115"/>
    </row>
    <row r="3" spans="1:9" x14ac:dyDescent="0.25">
      <c r="A3" s="6" t="s">
        <v>6</v>
      </c>
      <c r="B3" s="93" t="s">
        <v>184</v>
      </c>
      <c r="C3" s="93" t="s">
        <v>185</v>
      </c>
      <c r="D3" s="6" t="s">
        <v>184</v>
      </c>
      <c r="E3" s="93" t="s">
        <v>184</v>
      </c>
      <c r="F3" s="93" t="s">
        <v>185</v>
      </c>
      <c r="G3" s="93" t="s">
        <v>210</v>
      </c>
      <c r="H3" s="93" t="s">
        <v>211</v>
      </c>
    </row>
    <row r="4" spans="1:9" x14ac:dyDescent="0.25">
      <c r="A4" s="58" t="s">
        <v>35</v>
      </c>
      <c r="B4" s="4">
        <f>'RIA-C1 Propulsion'!$B$200</f>
        <v>13</v>
      </c>
      <c r="C4" s="4">
        <f>'RIA-C1 Auxiliary'!$B$200</f>
        <v>17</v>
      </c>
      <c r="D4" s="4">
        <f>'RIA-C2 Propulsion'!$B$170</f>
        <v>23</v>
      </c>
      <c r="E4" s="4">
        <f>'RIA-Under 37 KW'!$B$79</f>
        <v>13</v>
      </c>
      <c r="F4" s="4">
        <f>'RIA-Under 37 KW'!$C$79</f>
        <v>17</v>
      </c>
      <c r="G4" s="4">
        <f>'RIA-Recreational Marine'!$B$100</f>
        <v>20</v>
      </c>
      <c r="H4" s="4">
        <f>'RIA-Recreational Marine'!$C$100</f>
        <v>20</v>
      </c>
    </row>
    <row r="5" spans="1:9" x14ac:dyDescent="0.25">
      <c r="A5" s="58" t="s">
        <v>50</v>
      </c>
      <c r="B5" s="4">
        <f>'RIA-C1 Propulsion'!$B$201</f>
        <v>1610</v>
      </c>
      <c r="C5" s="4">
        <f>'RIA-C1 Auxiliary'!$B$201</f>
        <v>858</v>
      </c>
      <c r="D5" s="4">
        <f>'RIA-C2 Propulsion'!$B$171</f>
        <v>3960</v>
      </c>
      <c r="E5" s="4">
        <f>'RIA-Under 37 KW'!$B$80</f>
        <v>943</v>
      </c>
      <c r="F5" s="4">
        <f>'RIA-Under 37 KW'!$C$80</f>
        <v>724</v>
      </c>
      <c r="G5" s="4">
        <f>'RIA-Recreational Marine'!$B$101</f>
        <v>200</v>
      </c>
      <c r="H5" s="4">
        <f>'RIA-Recreational Marine'!$C$101</f>
        <v>150</v>
      </c>
    </row>
    <row r="6" spans="1:9" x14ac:dyDescent="0.25">
      <c r="A6" s="58" t="s">
        <v>171</v>
      </c>
      <c r="B6" s="4">
        <f>'RIA-C1 Propulsion'!$B$202</f>
        <v>20930</v>
      </c>
      <c r="C6" s="4">
        <f>'RIA-C1 Auxiliary'!$B$202</f>
        <v>14586</v>
      </c>
      <c r="D6" s="4">
        <f>'RIA-C2 Propulsion'!$B$172</f>
        <v>91080</v>
      </c>
      <c r="E6" s="4">
        <f>'RIA-Under 37 KW'!$B$81</f>
        <v>12259</v>
      </c>
      <c r="F6" s="4">
        <f>'RIA-Under 37 KW'!$C$81</f>
        <v>12308</v>
      </c>
      <c r="G6" s="4">
        <f>'RIA-Recreational Marine'!$B$102</f>
        <v>4000</v>
      </c>
      <c r="H6" s="4">
        <f>'RIA-Recreational Marine'!$C$102</f>
        <v>3000</v>
      </c>
    </row>
    <row r="7" spans="1:9" x14ac:dyDescent="0.25">
      <c r="A7" s="58" t="s">
        <v>15</v>
      </c>
      <c r="B7" s="29">
        <f>'RIA-C1 Propulsion'!$B$203</f>
        <v>0.56000000000000005</v>
      </c>
      <c r="C7" s="29">
        <f>'RIA-C1 Auxiliary'!$B$203</f>
        <v>0.56999999999999995</v>
      </c>
      <c r="D7" s="29">
        <f>'RIA-C2 Propulsion'!$B$173</f>
        <v>0.82</v>
      </c>
      <c r="E7" s="29">
        <f>'RIA-Under 37 KW'!$B$82</f>
        <v>0.45</v>
      </c>
      <c r="F7" s="29">
        <f>'RIA-Under 37 KW'!$C$82</f>
        <v>0.56000000000000005</v>
      </c>
      <c r="G7" s="29">
        <f>'RIA-Recreational Marine'!$B$103</f>
        <v>0.35</v>
      </c>
      <c r="H7" s="29">
        <f>'RIA-Recreational Marine'!$C$103</f>
        <v>0.35</v>
      </c>
    </row>
    <row r="8" spans="1:9" x14ac:dyDescent="0.25">
      <c r="A8" s="58" t="s">
        <v>172</v>
      </c>
      <c r="B8" s="4">
        <f>'RIA-C1 Propulsion'!$B$204</f>
        <v>11721</v>
      </c>
      <c r="C8" s="4">
        <f>'RIA-C1 Auxiliary'!$B$204</f>
        <v>8314</v>
      </c>
      <c r="D8" s="4">
        <f>'RIA-C2 Propulsion'!$B$174</f>
        <v>74686</v>
      </c>
      <c r="E8" s="4">
        <f>'RIA-Under 37 KW'!$B$83</f>
        <v>5516.55</v>
      </c>
      <c r="F8" s="4">
        <f>'RIA-Under 37 KW'!$C$83</f>
        <v>6892.4800000000005</v>
      </c>
      <c r="G8" s="4">
        <f>'RIA-Recreational Marine'!$B$104</f>
        <v>1400</v>
      </c>
      <c r="H8" s="4">
        <f>'RIA-Recreational Marine'!$C$104</f>
        <v>1050</v>
      </c>
    </row>
    <row r="10" spans="1:9" x14ac:dyDescent="0.25">
      <c r="B10" s="2"/>
      <c r="C10" s="2"/>
      <c r="D10" s="2"/>
      <c r="E10" s="2"/>
      <c r="F10" s="2"/>
      <c r="G10" s="2"/>
      <c r="H10" s="2"/>
    </row>
    <row r="11" spans="1:9" x14ac:dyDescent="0.25">
      <c r="A11" s="12" t="s">
        <v>242</v>
      </c>
    </row>
    <row r="12" spans="1:9" x14ac:dyDescent="0.25">
      <c r="A12" s="94" t="s">
        <v>16</v>
      </c>
      <c r="B12" s="114" t="s">
        <v>161</v>
      </c>
      <c r="C12" s="114"/>
      <c r="D12" s="114"/>
      <c r="E12" s="114"/>
      <c r="F12" s="114" t="s">
        <v>162</v>
      </c>
      <c r="G12" s="114"/>
      <c r="H12" s="114"/>
      <c r="I12" s="114"/>
    </row>
    <row r="13" spans="1:9" x14ac:dyDescent="0.25">
      <c r="A13" s="6" t="s">
        <v>17</v>
      </c>
      <c r="B13" s="93" t="s">
        <v>28</v>
      </c>
      <c r="C13" s="93" t="s">
        <v>41</v>
      </c>
      <c r="D13" s="93" t="s">
        <v>42</v>
      </c>
      <c r="E13" s="93" t="s">
        <v>43</v>
      </c>
      <c r="F13" s="93" t="s">
        <v>28</v>
      </c>
      <c r="G13" s="93" t="s">
        <v>41</v>
      </c>
      <c r="H13" s="93" t="s">
        <v>42</v>
      </c>
      <c r="I13" s="93" t="s">
        <v>43</v>
      </c>
    </row>
    <row r="14" spans="1:9" x14ac:dyDescent="0.25">
      <c r="A14" s="100" t="s">
        <v>18</v>
      </c>
      <c r="B14" s="29">
        <f>'RIA-C1 Propulsion'!$B$119</f>
        <v>0.45</v>
      </c>
      <c r="C14" s="109"/>
      <c r="D14" s="109"/>
      <c r="E14" s="109"/>
      <c r="F14" s="109"/>
      <c r="G14" s="109"/>
      <c r="H14" s="109"/>
      <c r="I14" s="111"/>
    </row>
    <row r="15" spans="1:9" x14ac:dyDescent="0.25">
      <c r="A15" s="100" t="s">
        <v>23</v>
      </c>
      <c r="B15" s="29">
        <f>'RIA-C1 Propulsion'!$B$120</f>
        <v>0.45</v>
      </c>
      <c r="C15" s="65"/>
      <c r="D15" s="65"/>
      <c r="E15" s="65"/>
      <c r="F15" s="29">
        <f>'RIA-C1 Propulsion'!$G$120</f>
        <v>0.45</v>
      </c>
      <c r="G15" s="65"/>
      <c r="H15" s="65"/>
      <c r="I15" s="112"/>
    </row>
    <row r="16" spans="1:9" x14ac:dyDescent="0.25">
      <c r="A16" s="100" t="s">
        <v>19</v>
      </c>
      <c r="B16" s="29">
        <f>'RIA-C1 Propulsion'!$B$121</f>
        <v>0.45</v>
      </c>
      <c r="C16" s="65"/>
      <c r="D16" s="65"/>
      <c r="E16" s="65"/>
      <c r="F16" s="29">
        <f>'RIA-C1 Propulsion'!$G$121</f>
        <v>0.45</v>
      </c>
      <c r="G16" s="65"/>
      <c r="H16" s="65"/>
      <c r="I16" s="112"/>
    </row>
    <row r="17" spans="1:9" x14ac:dyDescent="0.25">
      <c r="A17" s="100" t="s">
        <v>20</v>
      </c>
      <c r="B17" s="29">
        <f>'RIA-C1 Propulsion'!$B$122</f>
        <v>0.51</v>
      </c>
      <c r="C17" s="29">
        <f>'RIA-C1 Propulsion'!$C$122</f>
        <v>0.79</v>
      </c>
      <c r="D17" s="29">
        <f>'RIA-C1 Propulsion'!$D$122</f>
        <v>0.79</v>
      </c>
      <c r="E17" s="65"/>
      <c r="F17" s="29">
        <f>'RIA-C1 Propulsion'!$G$122</f>
        <v>0.45</v>
      </c>
      <c r="G17" s="29">
        <f>'RIA-C1 Propulsion'!$H$122</f>
        <v>0.79</v>
      </c>
      <c r="H17" s="65"/>
      <c r="I17" s="112"/>
    </row>
    <row r="18" spans="1:9" x14ac:dyDescent="0.25">
      <c r="A18" s="100" t="s">
        <v>21</v>
      </c>
      <c r="B18" s="29">
        <f>'RIA-C1 Propulsion'!$B$123</f>
        <v>0.45</v>
      </c>
      <c r="C18" s="29">
        <f>'RIA-C1 Propulsion'!$C$123</f>
        <v>0.79</v>
      </c>
      <c r="D18" s="29">
        <f>'RIA-C1 Propulsion'!$D$123</f>
        <v>0.79</v>
      </c>
      <c r="E18" s="65"/>
      <c r="F18" s="65"/>
      <c r="G18" s="65"/>
      <c r="H18" s="65"/>
      <c r="I18" s="112"/>
    </row>
    <row r="19" spans="1:9" x14ac:dyDescent="0.25">
      <c r="A19" s="100" t="s">
        <v>22</v>
      </c>
      <c r="B19" s="29">
        <f>'RIA-C1 Propulsion'!$B$124</f>
        <v>0.45</v>
      </c>
      <c r="C19" s="29">
        <f>'RIA-C1 Propulsion'!$C$124</f>
        <v>0.79</v>
      </c>
      <c r="D19" s="29">
        <f>'RIA-C1 Propulsion'!$D$124</f>
        <v>0.79</v>
      </c>
      <c r="E19" s="29">
        <f>'RIA-C1 Propulsion'!$E$124</f>
        <v>0.79</v>
      </c>
      <c r="F19" s="110"/>
      <c r="G19" s="110"/>
      <c r="H19" s="29">
        <f>'RIA-C1 Propulsion'!$I$124</f>
        <v>0.79</v>
      </c>
      <c r="I19" s="29">
        <f>'RIA-C1 Propulsion'!$J$124</f>
        <v>0.79</v>
      </c>
    </row>
    <row r="22" spans="1:9" x14ac:dyDescent="0.25">
      <c r="A22" s="12" t="s">
        <v>243</v>
      </c>
    </row>
    <row r="23" spans="1:9" x14ac:dyDescent="0.25">
      <c r="A23" s="94" t="s">
        <v>16</v>
      </c>
      <c r="B23" s="114" t="s">
        <v>161</v>
      </c>
      <c r="C23" s="114"/>
      <c r="D23" s="114"/>
      <c r="E23" s="114"/>
      <c r="F23" s="114" t="s">
        <v>162</v>
      </c>
      <c r="G23" s="114"/>
      <c r="H23" s="114"/>
      <c r="I23" s="114"/>
    </row>
    <row r="24" spans="1:9" x14ac:dyDescent="0.25">
      <c r="A24" s="6" t="s">
        <v>17</v>
      </c>
      <c r="B24" s="93" t="s">
        <v>28</v>
      </c>
      <c r="C24" s="93" t="s">
        <v>41</v>
      </c>
      <c r="D24" s="93" t="s">
        <v>42</v>
      </c>
      <c r="E24" s="93" t="s">
        <v>43</v>
      </c>
      <c r="F24" s="93" t="s">
        <v>28</v>
      </c>
      <c r="G24" s="93" t="s">
        <v>41</v>
      </c>
      <c r="H24" s="93" t="s">
        <v>42</v>
      </c>
      <c r="I24" s="93" t="s">
        <v>43</v>
      </c>
    </row>
    <row r="25" spans="1:9" x14ac:dyDescent="0.25">
      <c r="A25" s="100" t="s">
        <v>18</v>
      </c>
      <c r="B25" s="4">
        <f>'RIA-C1 Propulsion'!$B$210</f>
        <v>26046.666666666664</v>
      </c>
      <c r="C25" s="109"/>
      <c r="D25" s="109"/>
      <c r="E25" s="109"/>
      <c r="F25" s="109"/>
      <c r="G25" s="109"/>
      <c r="H25" s="109"/>
      <c r="I25" s="111"/>
    </row>
    <row r="26" spans="1:9" x14ac:dyDescent="0.25">
      <c r="A26" s="100" t="s">
        <v>23</v>
      </c>
      <c r="B26" s="4">
        <f>'RIA-C1 Propulsion'!$B$211</f>
        <v>26046.666666666664</v>
      </c>
      <c r="C26" s="65"/>
      <c r="D26" s="65"/>
      <c r="E26" s="65"/>
      <c r="F26" s="4">
        <f>'RIA-C1 Propulsion'!$F$211</f>
        <v>26046.666666666664</v>
      </c>
      <c r="G26" s="65"/>
      <c r="H26" s="65"/>
      <c r="I26" s="112"/>
    </row>
    <row r="27" spans="1:9" x14ac:dyDescent="0.25">
      <c r="A27" s="100" t="s">
        <v>19</v>
      </c>
      <c r="B27" s="4">
        <f>'RIA-C1 Propulsion'!$B$212</f>
        <v>26046.666666666664</v>
      </c>
      <c r="C27" s="65"/>
      <c r="D27" s="65"/>
      <c r="E27" s="65"/>
      <c r="F27" s="4">
        <f>'RIA-C1 Propulsion'!$F$212</f>
        <v>26046.666666666664</v>
      </c>
      <c r="G27" s="65"/>
      <c r="H27" s="65"/>
      <c r="I27" s="112"/>
    </row>
    <row r="28" spans="1:9" x14ac:dyDescent="0.25">
      <c r="A28" s="100" t="s">
        <v>20</v>
      </c>
      <c r="B28" s="4">
        <f>'RIA-C1 Propulsion'!$B$213</f>
        <v>22982.352941176468</v>
      </c>
      <c r="C28" s="4">
        <f>'RIA-C1 Propulsion'!$C$213</f>
        <v>14836.708860759492</v>
      </c>
      <c r="D28" s="4">
        <f>'RIA-C1 Propulsion'!$D$213</f>
        <v>14836.708860759492</v>
      </c>
      <c r="E28" s="65"/>
      <c r="F28" s="4">
        <f>'RIA-C1 Propulsion'!$F$213</f>
        <v>26046.666666666664</v>
      </c>
      <c r="G28" s="4">
        <f>'RIA-C1 Propulsion'!$G$213</f>
        <v>14836.708860759492</v>
      </c>
      <c r="H28" s="65"/>
      <c r="I28" s="112"/>
    </row>
    <row r="29" spans="1:9" x14ac:dyDescent="0.25">
      <c r="A29" s="100" t="s">
        <v>21</v>
      </c>
      <c r="B29" s="4">
        <f>'RIA-C1 Propulsion'!$B$214</f>
        <v>26046.666666666664</v>
      </c>
      <c r="C29" s="4">
        <f>'RIA-C1 Propulsion'!$C$214</f>
        <v>14836.708860759492</v>
      </c>
      <c r="D29" s="4">
        <f>'RIA-C1 Propulsion'!$D$214</f>
        <v>14836.708860759492</v>
      </c>
      <c r="E29" s="65"/>
      <c r="F29" s="65"/>
      <c r="G29" s="65"/>
      <c r="H29" s="65"/>
      <c r="I29" s="112"/>
    </row>
    <row r="30" spans="1:9" x14ac:dyDescent="0.25">
      <c r="A30" s="100" t="s">
        <v>22</v>
      </c>
      <c r="B30" s="4">
        <f>'RIA-C1 Propulsion'!$B$215</f>
        <v>26046.666666666664</v>
      </c>
      <c r="C30" s="4">
        <f>'RIA-C1 Propulsion'!$C$215</f>
        <v>14836.708860759492</v>
      </c>
      <c r="D30" s="4">
        <f>'RIA-C1 Propulsion'!$D$215</f>
        <v>14836.708860759492</v>
      </c>
      <c r="E30" s="4">
        <f>'RIA-C1 Propulsion'!$E$215</f>
        <v>14836.708860759492</v>
      </c>
      <c r="F30" s="110"/>
      <c r="G30" s="110"/>
      <c r="H30" s="4">
        <f>'RIA-C1 Propulsion'!$H$215</f>
        <v>14836.708860759492</v>
      </c>
      <c r="I30" s="4">
        <f>'RIA-C1 Propulsion'!$I$215</f>
        <v>14836.708860759492</v>
      </c>
    </row>
    <row r="33" spans="1:9" x14ac:dyDescent="0.25">
      <c r="A33" s="12" t="s">
        <v>244</v>
      </c>
    </row>
    <row r="34" spans="1:9" x14ac:dyDescent="0.25">
      <c r="A34" s="94" t="s">
        <v>16</v>
      </c>
      <c r="B34" s="114" t="s">
        <v>161</v>
      </c>
      <c r="C34" s="114"/>
      <c r="D34" s="114"/>
      <c r="E34" s="114"/>
      <c r="F34" s="114" t="s">
        <v>162</v>
      </c>
      <c r="G34" s="114"/>
      <c r="H34" s="114"/>
      <c r="I34" s="114"/>
    </row>
    <row r="35" spans="1:9" x14ac:dyDescent="0.25">
      <c r="A35" s="6" t="s">
        <v>17</v>
      </c>
      <c r="B35" s="93" t="s">
        <v>28</v>
      </c>
      <c r="C35" s="93" t="s">
        <v>41</v>
      </c>
      <c r="D35" s="93" t="s">
        <v>42</v>
      </c>
      <c r="E35" s="93" t="s">
        <v>43</v>
      </c>
      <c r="F35" s="93" t="s">
        <v>28</v>
      </c>
      <c r="G35" s="93" t="s">
        <v>41</v>
      </c>
      <c r="H35" s="93" t="s">
        <v>42</v>
      </c>
      <c r="I35" s="93" t="s">
        <v>43</v>
      </c>
    </row>
    <row r="36" spans="1:9" x14ac:dyDescent="0.25">
      <c r="A36" s="100" t="s">
        <v>18</v>
      </c>
      <c r="B36" s="29">
        <f>'RIA-C1 Auxiliary'!$B$119</f>
        <v>0.56000000000000005</v>
      </c>
      <c r="C36" s="109"/>
      <c r="D36" s="109"/>
      <c r="E36" s="109"/>
      <c r="F36" s="29">
        <f>'RIA-C1 Auxiliary'!$G$119</f>
        <v>0.56000000000000005</v>
      </c>
      <c r="G36" s="109"/>
      <c r="H36" s="109"/>
      <c r="I36" s="111"/>
    </row>
    <row r="37" spans="1:9" x14ac:dyDescent="0.25">
      <c r="A37" s="100" t="s">
        <v>23</v>
      </c>
      <c r="B37" s="29">
        <f>'RIA-C1 Auxiliary'!$B$120</f>
        <v>0.56000000000000005</v>
      </c>
      <c r="C37" s="65"/>
      <c r="D37" s="65"/>
      <c r="E37" s="65"/>
      <c r="F37" s="29">
        <f>'RIA-C1 Auxiliary'!$G$120</f>
        <v>0.56000000000000005</v>
      </c>
      <c r="G37" s="65"/>
      <c r="H37" s="65"/>
      <c r="I37" s="112"/>
    </row>
    <row r="38" spans="1:9" x14ac:dyDescent="0.25">
      <c r="A38" s="100" t="s">
        <v>19</v>
      </c>
      <c r="B38" s="29">
        <f>'RIA-C1 Auxiliary'!$B$121</f>
        <v>0.56000000000000005</v>
      </c>
      <c r="C38" s="65"/>
      <c r="D38" s="65"/>
      <c r="E38" s="65"/>
      <c r="F38" s="65"/>
      <c r="G38" s="65"/>
      <c r="H38" s="29">
        <f>'RIA-C1 Auxiliary'!$I$121</f>
        <v>0.65</v>
      </c>
      <c r="I38" s="112"/>
    </row>
    <row r="39" spans="1:9" x14ac:dyDescent="0.25">
      <c r="A39" s="100" t="s">
        <v>20</v>
      </c>
      <c r="B39" s="29">
        <f>'RIA-C1 Auxiliary'!$B$122</f>
        <v>0.56999999999999995</v>
      </c>
      <c r="C39" s="29">
        <f>'RIA-C1 Auxiliary'!$C$122</f>
        <v>0.65</v>
      </c>
      <c r="D39" s="65"/>
      <c r="E39" s="65"/>
      <c r="F39" s="65"/>
      <c r="G39" s="65"/>
      <c r="H39" s="65"/>
      <c r="I39" s="29">
        <f>'RIA-C1 Auxiliary'!$J$122</f>
        <v>0.65</v>
      </c>
    </row>
    <row r="40" spans="1:9" x14ac:dyDescent="0.25">
      <c r="A40" s="100" t="s">
        <v>21</v>
      </c>
      <c r="B40" s="29">
        <f>'RIA-C1 Auxiliary'!$B$123</f>
        <v>0.56000000000000005</v>
      </c>
      <c r="C40" s="29">
        <f>'RIA-C1 Auxiliary'!$C$123</f>
        <v>0.65</v>
      </c>
      <c r="D40" s="29">
        <f>'RIA-C1 Auxiliary'!$D$123</f>
        <v>0.65</v>
      </c>
      <c r="E40" s="65"/>
      <c r="F40" s="65"/>
      <c r="G40" s="65"/>
      <c r="H40" s="65"/>
      <c r="I40" s="112"/>
    </row>
    <row r="41" spans="1:9" x14ac:dyDescent="0.25">
      <c r="A41" s="100" t="s">
        <v>22</v>
      </c>
      <c r="B41" s="29">
        <f>'RIA-C1 Auxiliary'!$B$124</f>
        <v>0.56000000000000005</v>
      </c>
      <c r="C41" s="29">
        <f>'RIA-C1 Auxiliary'!$C$124</f>
        <v>0.65</v>
      </c>
      <c r="D41" s="29">
        <f>'RIA-C1 Auxiliary'!$D$124</f>
        <v>0.65</v>
      </c>
      <c r="E41" s="29">
        <f>'RIA-C1 Auxiliary'!$E$124</f>
        <v>0.65</v>
      </c>
      <c r="F41" s="110"/>
      <c r="G41" s="110"/>
      <c r="H41" s="110"/>
      <c r="I41" s="113"/>
    </row>
    <row r="44" spans="1:9" x14ac:dyDescent="0.25">
      <c r="A44" s="12" t="s">
        <v>245</v>
      </c>
    </row>
    <row r="45" spans="1:9" x14ac:dyDescent="0.25">
      <c r="A45" s="94" t="s">
        <v>16</v>
      </c>
      <c r="B45" s="114" t="s">
        <v>161</v>
      </c>
      <c r="C45" s="114"/>
      <c r="D45" s="114"/>
      <c r="E45" s="114"/>
      <c r="F45" s="114" t="s">
        <v>162</v>
      </c>
      <c r="G45" s="114"/>
      <c r="H45" s="114"/>
      <c r="I45" s="114"/>
    </row>
    <row r="46" spans="1:9" x14ac:dyDescent="0.25">
      <c r="A46" s="6" t="s">
        <v>17</v>
      </c>
      <c r="B46" s="93" t="s">
        <v>28</v>
      </c>
      <c r="C46" s="93" t="s">
        <v>41</v>
      </c>
      <c r="D46" s="93" t="s">
        <v>42</v>
      </c>
      <c r="E46" s="93" t="s">
        <v>43</v>
      </c>
      <c r="F46" s="93" t="s">
        <v>28</v>
      </c>
      <c r="G46" s="93" t="s">
        <v>41</v>
      </c>
      <c r="H46" s="93" t="s">
        <v>42</v>
      </c>
      <c r="I46" s="93" t="s">
        <v>43</v>
      </c>
    </row>
    <row r="47" spans="1:9" x14ac:dyDescent="0.25">
      <c r="A47" s="100" t="s">
        <v>18</v>
      </c>
      <c r="B47" s="4">
        <f>'RIA-C1 Auxiliary'!$B$210</f>
        <v>14846.428571428571</v>
      </c>
      <c r="C47" s="109"/>
      <c r="D47" s="109"/>
      <c r="E47" s="109"/>
      <c r="F47" s="4">
        <f>'RIA-C1 Auxiliary'!$F$210</f>
        <v>14846.428571428571</v>
      </c>
      <c r="G47" s="109"/>
      <c r="H47" s="109"/>
      <c r="I47" s="111"/>
    </row>
    <row r="48" spans="1:9" x14ac:dyDescent="0.25">
      <c r="A48" s="100" t="s">
        <v>23</v>
      </c>
      <c r="B48" s="4">
        <f>'RIA-C1 Auxiliary'!$B$211</f>
        <v>14846.428571428571</v>
      </c>
      <c r="C48" s="65"/>
      <c r="D48" s="65"/>
      <c r="E48" s="65"/>
      <c r="F48" s="4">
        <f>'RIA-C1 Auxiliary'!$F$211</f>
        <v>14846.428571428571</v>
      </c>
      <c r="G48" s="65"/>
      <c r="H48" s="65"/>
      <c r="I48" s="112"/>
    </row>
    <row r="49" spans="1:9" x14ac:dyDescent="0.25">
      <c r="A49" s="100" t="s">
        <v>19</v>
      </c>
      <c r="B49" s="4">
        <f>'RIA-C1 Auxiliary'!$B$212</f>
        <v>14846.428571428571</v>
      </c>
      <c r="C49" s="65"/>
      <c r="D49" s="65"/>
      <c r="E49" s="65"/>
      <c r="F49" s="65"/>
      <c r="G49" s="65"/>
      <c r="H49" s="4">
        <f>'RIA-C1 Auxiliary'!$H$212</f>
        <v>12790.76923076923</v>
      </c>
      <c r="I49" s="112"/>
    </row>
    <row r="50" spans="1:9" x14ac:dyDescent="0.25">
      <c r="A50" s="100" t="s">
        <v>20</v>
      </c>
      <c r="B50" s="4">
        <f>'RIA-C1 Auxiliary'!$B$213</f>
        <v>14585.964912280702</v>
      </c>
      <c r="C50" s="4">
        <f>'RIA-C1 Auxiliary'!$C$213</f>
        <v>12790.76923076923</v>
      </c>
      <c r="D50" s="65"/>
      <c r="E50" s="65"/>
      <c r="F50" s="65"/>
      <c r="G50" s="65"/>
      <c r="H50" s="65"/>
      <c r="I50" s="4">
        <f>'RIA-C1 Auxiliary'!$I$213</f>
        <v>12790.76923076923</v>
      </c>
    </row>
    <row r="51" spans="1:9" x14ac:dyDescent="0.25">
      <c r="A51" s="100" t="s">
        <v>21</v>
      </c>
      <c r="B51" s="4">
        <f>'RIA-C1 Auxiliary'!$B$214</f>
        <v>14846.428571428571</v>
      </c>
      <c r="C51" s="4">
        <f>'RIA-C1 Auxiliary'!$C$214</f>
        <v>12790.76923076923</v>
      </c>
      <c r="D51" s="4">
        <f>'RIA-C1 Auxiliary'!$D$214</f>
        <v>12790.76923076923</v>
      </c>
      <c r="E51" s="65"/>
      <c r="F51" s="65"/>
      <c r="G51" s="65"/>
      <c r="H51" s="65"/>
      <c r="I51" s="112"/>
    </row>
    <row r="52" spans="1:9" x14ac:dyDescent="0.25">
      <c r="A52" s="100" t="s">
        <v>22</v>
      </c>
      <c r="B52" s="4">
        <f>'RIA-C1 Auxiliary'!$B$215</f>
        <v>14846.428571428571</v>
      </c>
      <c r="C52" s="4">
        <f>'RIA-C1 Auxiliary'!$C$215</f>
        <v>12790.76923076923</v>
      </c>
      <c r="D52" s="4">
        <f>'RIA-C1 Auxiliary'!$D$215</f>
        <v>12790.76923076923</v>
      </c>
      <c r="E52" s="4">
        <f>'RIA-C1 Auxiliary'!$E$215</f>
        <v>12790.76923076923</v>
      </c>
      <c r="F52" s="110"/>
      <c r="G52" s="110"/>
      <c r="H52" s="110"/>
      <c r="I52" s="113"/>
    </row>
    <row r="55" spans="1:9" x14ac:dyDescent="0.25">
      <c r="A55" s="12" t="s">
        <v>236</v>
      </c>
    </row>
    <row r="56" spans="1:9" x14ac:dyDescent="0.25">
      <c r="A56" s="94" t="s">
        <v>61</v>
      </c>
      <c r="B56" s="94" t="s">
        <v>109</v>
      </c>
      <c r="C56" s="94" t="s">
        <v>150</v>
      </c>
    </row>
    <row r="57" spans="1:9" x14ac:dyDescent="0.25">
      <c r="A57" s="6" t="s">
        <v>62</v>
      </c>
      <c r="B57" s="6" t="s">
        <v>110</v>
      </c>
      <c r="C57" s="6" t="s">
        <v>151</v>
      </c>
    </row>
    <row r="58" spans="1:9" x14ac:dyDescent="0.25">
      <c r="A58" s="98" t="s">
        <v>63</v>
      </c>
      <c r="B58" s="29">
        <f>'RIA-C2 Propulsion'!$B$180</f>
        <v>0.8</v>
      </c>
      <c r="C58" s="4">
        <f>'RIA-C2 Propulsion'!$C$180</f>
        <v>93357.5</v>
      </c>
    </row>
    <row r="59" spans="1:9" x14ac:dyDescent="0.25">
      <c r="A59" s="98" t="s">
        <v>64</v>
      </c>
      <c r="B59" s="29">
        <f>'RIA-C2 Propulsion'!$B$181</f>
        <v>0.85</v>
      </c>
      <c r="C59" s="4">
        <f>'RIA-C2 Propulsion'!$C$181</f>
        <v>87865.882352941175</v>
      </c>
    </row>
    <row r="60" spans="1:9" x14ac:dyDescent="0.25">
      <c r="A60" s="98" t="s">
        <v>65</v>
      </c>
      <c r="B60" s="29">
        <f>'RIA-C2 Propulsion'!$B$182</f>
        <v>0.68</v>
      </c>
      <c r="C60" s="4">
        <f>'RIA-C2 Propulsion'!$C$182</f>
        <v>109832.35294117646</v>
      </c>
    </row>
    <row r="61" spans="1:9" x14ac:dyDescent="0.25">
      <c r="A61" s="98" t="s">
        <v>66</v>
      </c>
      <c r="B61" s="29">
        <f>'RIA-C2 Propulsion'!$B$183</f>
        <v>0.66</v>
      </c>
      <c r="C61" s="4">
        <f>'RIA-C2 Propulsion'!$C$183</f>
        <v>113160.60606060605</v>
      </c>
    </row>
    <row r="62" spans="1:9" x14ac:dyDescent="0.25">
      <c r="A62" s="98" t="s">
        <v>67</v>
      </c>
      <c r="B62" s="29">
        <f>'RIA-C2 Propulsion'!$B$184</f>
        <v>0.84</v>
      </c>
      <c r="C62" s="4">
        <f>'RIA-C2 Propulsion'!$C$184</f>
        <v>88911.904761904763</v>
      </c>
    </row>
    <row r="63" spans="1:9" x14ac:dyDescent="0.25">
      <c r="A63" s="98" t="s">
        <v>68</v>
      </c>
      <c r="B63" s="29">
        <f>'RIA-C2 Propulsion'!$B$185</f>
        <v>0.75</v>
      </c>
      <c r="C63" s="4">
        <f>'RIA-C2 Propulsion'!$C$185</f>
        <v>99581.333333333328</v>
      </c>
    </row>
    <row r="64" spans="1:9" x14ac:dyDescent="0.25">
      <c r="A64" s="98" t="s">
        <v>69</v>
      </c>
      <c r="B64" s="29">
        <f>'RIA-C2 Propulsion'!$B$186</f>
        <v>0.83</v>
      </c>
      <c r="C64" s="4">
        <f>'RIA-C2 Propulsion'!$C$186</f>
        <v>89983.132530120492</v>
      </c>
    </row>
    <row r="65" spans="1:3" x14ac:dyDescent="0.25">
      <c r="A65" s="98" t="s">
        <v>70</v>
      </c>
      <c r="B65" s="29">
        <f>'RIA-C2 Propulsion'!$B$187</f>
        <v>0.82</v>
      </c>
      <c r="C65" s="4">
        <f>'RIA-C2 Propulsion'!$C$187</f>
        <v>91080.487804878052</v>
      </c>
    </row>
    <row r="68" spans="1:3" x14ac:dyDescent="0.25">
      <c r="A68" s="12" t="s">
        <v>238</v>
      </c>
    </row>
    <row r="69" spans="1:3" x14ac:dyDescent="0.25">
      <c r="A69" s="94" t="s">
        <v>239</v>
      </c>
      <c r="B69" s="94" t="s">
        <v>109</v>
      </c>
      <c r="C69" s="94" t="s">
        <v>150</v>
      </c>
    </row>
    <row r="70" spans="1:3" x14ac:dyDescent="0.25">
      <c r="A70" s="6" t="s">
        <v>62</v>
      </c>
      <c r="B70" s="6" t="s">
        <v>110</v>
      </c>
      <c r="C70" s="6" t="s">
        <v>151</v>
      </c>
    </row>
    <row r="71" spans="1:3" x14ac:dyDescent="0.25">
      <c r="A71" s="98" t="s">
        <v>184</v>
      </c>
      <c r="B71" s="29">
        <f>'RIA-Under 37 KW'!$B$82</f>
        <v>0.45</v>
      </c>
      <c r="C71" s="4">
        <f>'RIA-Under 37 KW'!$B$81</f>
        <v>12259</v>
      </c>
    </row>
    <row r="72" spans="1:3" x14ac:dyDescent="0.25">
      <c r="A72" s="98" t="s">
        <v>185</v>
      </c>
      <c r="B72" s="29">
        <f>'RIA-Under 37 KW'!$C$82</f>
        <v>0.56000000000000005</v>
      </c>
      <c r="C72" s="4">
        <f>'RIA-Under 37 KW'!$C$81</f>
        <v>12308</v>
      </c>
    </row>
    <row r="75" spans="1:3" x14ac:dyDescent="0.25">
      <c r="A75" s="12" t="s">
        <v>240</v>
      </c>
    </row>
    <row r="76" spans="1:3" x14ac:dyDescent="0.25">
      <c r="A76" s="94" t="s">
        <v>239</v>
      </c>
      <c r="B76" s="94" t="s">
        <v>109</v>
      </c>
      <c r="C76" s="94" t="s">
        <v>150</v>
      </c>
    </row>
    <row r="77" spans="1:3" x14ac:dyDescent="0.25">
      <c r="A77" s="6" t="s">
        <v>62</v>
      </c>
      <c r="B77" s="6" t="s">
        <v>110</v>
      </c>
      <c r="C77" s="6" t="s">
        <v>151</v>
      </c>
    </row>
    <row r="78" spans="1:3" x14ac:dyDescent="0.25">
      <c r="A78" s="98" t="s">
        <v>210</v>
      </c>
      <c r="B78" s="29">
        <f>'RIA-Recreational Marine'!$B$103</f>
        <v>0.35</v>
      </c>
      <c r="C78" s="4">
        <f>'RIA-Recreational Marine'!$B$102</f>
        <v>4000</v>
      </c>
    </row>
    <row r="79" spans="1:3" x14ac:dyDescent="0.25">
      <c r="A79" s="98" t="s">
        <v>211</v>
      </c>
      <c r="B79" s="29">
        <f>'RIA-Recreational Marine'!$C$103</f>
        <v>0.35</v>
      </c>
      <c r="C79" s="4">
        <f>'RIA-Recreational Marine'!$C$102</f>
        <v>3000</v>
      </c>
    </row>
  </sheetData>
  <mergeCells count="11">
    <mergeCell ref="B34:E34"/>
    <mergeCell ref="F34:I34"/>
    <mergeCell ref="B45:E45"/>
    <mergeCell ref="F45:I45"/>
    <mergeCell ref="E2:F2"/>
    <mergeCell ref="G2:H2"/>
    <mergeCell ref="B2:C2"/>
    <mergeCell ref="B12:E12"/>
    <mergeCell ref="F12:I12"/>
    <mergeCell ref="B23:E23"/>
    <mergeCell ref="F23:I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5"/>
  <sheetViews>
    <sheetView workbookViewId="0"/>
  </sheetViews>
  <sheetFormatPr defaultRowHeight="15" x14ac:dyDescent="0.25"/>
  <cols>
    <col min="1" max="1" width="50.7109375" customWidth="1"/>
    <col min="2" max="18" width="15.7109375" customWidth="1"/>
  </cols>
  <sheetData>
    <row r="1" spans="1:18" s="13" customFormat="1" x14ac:dyDescent="0.25">
      <c r="A1" s="14" t="s">
        <v>12</v>
      </c>
      <c r="B1" s="15"/>
      <c r="C1" s="15"/>
    </row>
    <row r="2" spans="1:18" s="13" customFormat="1" x14ac:dyDescent="0.25">
      <c r="A2" s="15" t="s">
        <v>10</v>
      </c>
      <c r="B2" s="16" t="s">
        <v>11</v>
      </c>
      <c r="C2" s="15"/>
    </row>
    <row r="3" spans="1:18" s="13" customFormat="1" x14ac:dyDescent="0.25">
      <c r="A3" s="15"/>
      <c r="B3" s="17" t="s">
        <v>13</v>
      </c>
      <c r="C3" s="15"/>
    </row>
    <row r="4" spans="1:18" s="13" customFormat="1" x14ac:dyDescent="0.25">
      <c r="A4" s="15"/>
      <c r="B4" s="18" t="s">
        <v>14</v>
      </c>
      <c r="C4" s="15"/>
    </row>
    <row r="7" spans="1:18" x14ac:dyDescent="0.25">
      <c r="A7" s="9" t="s">
        <v>56</v>
      </c>
    </row>
    <row r="8" spans="1:18" x14ac:dyDescent="0.25">
      <c r="A8" s="5" t="s">
        <v>16</v>
      </c>
      <c r="B8" s="114" t="s">
        <v>28</v>
      </c>
      <c r="C8" s="114"/>
      <c r="D8" s="114"/>
      <c r="E8" s="114"/>
      <c r="F8" s="114" t="s">
        <v>152</v>
      </c>
      <c r="G8" s="114"/>
      <c r="H8" s="114"/>
      <c r="I8" s="114"/>
      <c r="J8" s="114" t="s">
        <v>153</v>
      </c>
      <c r="K8" s="114"/>
      <c r="L8" s="114"/>
      <c r="M8" s="114"/>
      <c r="N8" s="114" t="s">
        <v>29</v>
      </c>
      <c r="O8" s="114"/>
      <c r="P8" s="114"/>
      <c r="Q8" s="114"/>
      <c r="R8" s="5" t="s">
        <v>5</v>
      </c>
    </row>
    <row r="9" spans="1:18" x14ac:dyDescent="0.25">
      <c r="A9" s="6" t="s">
        <v>17</v>
      </c>
      <c r="B9" s="23" t="s">
        <v>25</v>
      </c>
      <c r="C9" s="23" t="s">
        <v>26</v>
      </c>
      <c r="D9" s="23" t="s">
        <v>15</v>
      </c>
      <c r="E9" s="23" t="s">
        <v>27</v>
      </c>
      <c r="F9" s="23" t="s">
        <v>25</v>
      </c>
      <c r="G9" s="23" t="s">
        <v>26</v>
      </c>
      <c r="H9" s="23" t="s">
        <v>15</v>
      </c>
      <c r="I9" s="23" t="s">
        <v>27</v>
      </c>
      <c r="J9" s="23" t="s">
        <v>25</v>
      </c>
      <c r="K9" s="23" t="s">
        <v>26</v>
      </c>
      <c r="L9" s="23" t="s">
        <v>15</v>
      </c>
      <c r="M9" s="23" t="s">
        <v>27</v>
      </c>
      <c r="N9" s="23" t="s">
        <v>25</v>
      </c>
      <c r="O9" s="23" t="s">
        <v>26</v>
      </c>
      <c r="P9" s="23" t="s">
        <v>15</v>
      </c>
      <c r="Q9" s="23" t="s">
        <v>27</v>
      </c>
      <c r="R9" s="30" t="s">
        <v>24</v>
      </c>
    </row>
    <row r="10" spans="1:18" x14ac:dyDescent="0.25">
      <c r="A10" s="25" t="s">
        <v>18</v>
      </c>
      <c r="B10" s="4">
        <v>1665</v>
      </c>
      <c r="C10" s="4">
        <v>43</v>
      </c>
      <c r="D10" s="29">
        <v>0.45</v>
      </c>
      <c r="E10" s="4">
        <v>943</v>
      </c>
      <c r="F10" s="4">
        <v>0</v>
      </c>
      <c r="G10" s="4"/>
      <c r="H10" s="29"/>
      <c r="I10" s="4"/>
      <c r="J10" s="4">
        <v>0</v>
      </c>
      <c r="K10" s="4"/>
      <c r="L10" s="29"/>
      <c r="M10" s="4"/>
      <c r="N10" s="4">
        <v>0</v>
      </c>
      <c r="O10" s="4"/>
      <c r="P10" s="29"/>
      <c r="Q10" s="4"/>
      <c r="R10" s="4">
        <f>B10+F10+J10+N10</f>
        <v>1665</v>
      </c>
    </row>
    <row r="11" spans="1:18" x14ac:dyDescent="0.25">
      <c r="A11" s="25" t="s">
        <v>23</v>
      </c>
      <c r="B11" s="4">
        <v>1102</v>
      </c>
      <c r="C11" s="4">
        <v>154</v>
      </c>
      <c r="D11" s="29">
        <v>0.45</v>
      </c>
      <c r="E11" s="4">
        <v>943</v>
      </c>
      <c r="F11" s="4">
        <v>0</v>
      </c>
      <c r="G11" s="4"/>
      <c r="H11" s="29"/>
      <c r="I11" s="4"/>
      <c r="J11" s="4">
        <v>0</v>
      </c>
      <c r="K11" s="4"/>
      <c r="L11" s="29"/>
      <c r="M11" s="4"/>
      <c r="N11" s="4">
        <v>0</v>
      </c>
      <c r="O11" s="4"/>
      <c r="P11" s="29"/>
      <c r="Q11" s="4"/>
      <c r="R11" s="4">
        <f t="shared" ref="R11:R15" si="0">B11+F11+J11+N11</f>
        <v>1102</v>
      </c>
    </row>
    <row r="12" spans="1:18" x14ac:dyDescent="0.25">
      <c r="A12" s="25" t="s">
        <v>19</v>
      </c>
      <c r="B12" s="4">
        <v>19255</v>
      </c>
      <c r="C12" s="4">
        <v>128</v>
      </c>
      <c r="D12" s="29">
        <v>0.45</v>
      </c>
      <c r="E12" s="4">
        <v>943</v>
      </c>
      <c r="F12" s="4">
        <v>0</v>
      </c>
      <c r="G12" s="4"/>
      <c r="H12" s="29"/>
      <c r="I12" s="4"/>
      <c r="J12" s="4">
        <v>0</v>
      </c>
      <c r="K12" s="4"/>
      <c r="L12" s="29"/>
      <c r="M12" s="4"/>
      <c r="N12" s="4">
        <v>0</v>
      </c>
      <c r="O12" s="4"/>
      <c r="P12" s="29"/>
      <c r="Q12" s="4"/>
      <c r="R12" s="4">
        <f t="shared" si="0"/>
        <v>19255</v>
      </c>
    </row>
    <row r="13" spans="1:18" x14ac:dyDescent="0.25">
      <c r="A13" s="25" t="s">
        <v>20</v>
      </c>
      <c r="B13" s="4">
        <v>23561</v>
      </c>
      <c r="C13" s="4">
        <v>294</v>
      </c>
      <c r="D13" s="29">
        <v>0.51</v>
      </c>
      <c r="E13" s="4">
        <v>1905</v>
      </c>
      <c r="F13" s="4">
        <v>795</v>
      </c>
      <c r="G13" s="4">
        <v>781</v>
      </c>
      <c r="H13" s="29">
        <v>0.79</v>
      </c>
      <c r="I13" s="4">
        <v>4503</v>
      </c>
      <c r="J13" s="4">
        <v>1013</v>
      </c>
      <c r="K13" s="4">
        <v>1065</v>
      </c>
      <c r="L13" s="29">
        <v>0.79</v>
      </c>
      <c r="M13" s="4">
        <v>4503</v>
      </c>
      <c r="N13" s="4">
        <v>0</v>
      </c>
      <c r="O13" s="4"/>
      <c r="P13" s="29"/>
      <c r="Q13" s="4"/>
      <c r="R13" s="4">
        <f t="shared" si="0"/>
        <v>25369</v>
      </c>
    </row>
    <row r="14" spans="1:18" x14ac:dyDescent="0.25">
      <c r="A14" s="25" t="s">
        <v>21</v>
      </c>
      <c r="B14" s="4">
        <v>5898</v>
      </c>
      <c r="C14" s="20">
        <v>397</v>
      </c>
      <c r="D14" s="29">
        <v>0.45</v>
      </c>
      <c r="E14" s="4">
        <v>943</v>
      </c>
      <c r="F14" s="4">
        <v>675</v>
      </c>
      <c r="G14" s="4">
        <v>832</v>
      </c>
      <c r="H14" s="29">
        <v>0.79</v>
      </c>
      <c r="I14" s="4">
        <v>4503</v>
      </c>
      <c r="J14" s="4">
        <v>186</v>
      </c>
      <c r="K14" s="20">
        <v>1194</v>
      </c>
      <c r="L14" s="29">
        <v>0.79</v>
      </c>
      <c r="M14" s="4">
        <v>4503</v>
      </c>
      <c r="N14" s="4">
        <v>0</v>
      </c>
      <c r="O14" s="4"/>
      <c r="P14" s="29"/>
      <c r="Q14" s="4"/>
      <c r="R14" s="4">
        <f t="shared" si="0"/>
        <v>6759</v>
      </c>
    </row>
    <row r="15" spans="1:18" x14ac:dyDescent="0.25">
      <c r="A15" s="25" t="s">
        <v>22</v>
      </c>
      <c r="B15" s="4">
        <v>205</v>
      </c>
      <c r="C15" s="20">
        <v>404</v>
      </c>
      <c r="D15" s="29">
        <v>0.45</v>
      </c>
      <c r="E15" s="4">
        <v>943</v>
      </c>
      <c r="F15" s="4">
        <v>308</v>
      </c>
      <c r="G15" s="4">
        <v>748</v>
      </c>
      <c r="H15" s="29">
        <v>0.79</v>
      </c>
      <c r="I15" s="4">
        <v>4503</v>
      </c>
      <c r="J15" s="4">
        <v>212</v>
      </c>
      <c r="K15" s="20">
        <v>1119</v>
      </c>
      <c r="L15" s="29">
        <v>0.79</v>
      </c>
      <c r="M15" s="4">
        <v>4503</v>
      </c>
      <c r="N15" s="4">
        <v>1264</v>
      </c>
      <c r="O15" s="4">
        <v>1492</v>
      </c>
      <c r="P15" s="29">
        <v>0.79</v>
      </c>
      <c r="Q15" s="4">
        <v>4503</v>
      </c>
      <c r="R15" s="4">
        <f t="shared" si="0"/>
        <v>1989</v>
      </c>
    </row>
    <row r="16" spans="1:18" x14ac:dyDescent="0.25">
      <c r="A16" s="25" t="s">
        <v>5</v>
      </c>
      <c r="B16" s="4">
        <f>SUM(B10:B15)</f>
        <v>51686</v>
      </c>
      <c r="C16" s="26"/>
      <c r="D16" s="27"/>
      <c r="E16" s="28"/>
      <c r="F16" s="4">
        <f>SUM(F10:F15)</f>
        <v>1778</v>
      </c>
      <c r="G16" s="26"/>
      <c r="H16" s="27"/>
      <c r="I16" s="28"/>
      <c r="J16" s="4">
        <f>SUM(J10:J15)</f>
        <v>1411</v>
      </c>
      <c r="K16" s="26"/>
      <c r="L16" s="27"/>
      <c r="M16" s="28"/>
      <c r="N16" s="4">
        <f>SUM(N10:N15)</f>
        <v>1264</v>
      </c>
      <c r="O16" s="26"/>
      <c r="P16" s="27"/>
      <c r="Q16" s="28"/>
      <c r="R16" s="4">
        <f>SUM(R10:R15)</f>
        <v>56139</v>
      </c>
    </row>
    <row r="17" spans="1:18" x14ac:dyDescent="0.25">
      <c r="A17" s="1"/>
    </row>
    <row r="18" spans="1:18" x14ac:dyDescent="0.25">
      <c r="A18" s="1"/>
    </row>
    <row r="19" spans="1:18" x14ac:dyDescent="0.25">
      <c r="A19" s="9" t="s">
        <v>246</v>
      </c>
    </row>
    <row r="20" spans="1:18" x14ac:dyDescent="0.25">
      <c r="A20" s="5" t="s">
        <v>16</v>
      </c>
      <c r="B20" s="114" t="s">
        <v>28</v>
      </c>
      <c r="C20" s="114"/>
      <c r="D20" s="114"/>
      <c r="E20" s="114"/>
      <c r="F20" s="114" t="s">
        <v>152</v>
      </c>
      <c r="G20" s="114"/>
      <c r="H20" s="114"/>
      <c r="I20" s="114"/>
      <c r="J20" s="114" t="s">
        <v>153</v>
      </c>
      <c r="K20" s="114"/>
      <c r="L20" s="114"/>
      <c r="M20" s="114"/>
      <c r="N20" s="114" t="s">
        <v>29</v>
      </c>
      <c r="O20" s="114"/>
      <c r="P20" s="114"/>
      <c r="Q20" s="114"/>
      <c r="R20" s="5" t="s">
        <v>5</v>
      </c>
    </row>
    <row r="21" spans="1:18" x14ac:dyDescent="0.25">
      <c r="A21" s="6" t="s">
        <v>17</v>
      </c>
      <c r="B21" s="23" t="s">
        <v>25</v>
      </c>
      <c r="C21" s="23" t="s">
        <v>26</v>
      </c>
      <c r="D21" s="23" t="s">
        <v>15</v>
      </c>
      <c r="E21" s="23" t="s">
        <v>27</v>
      </c>
      <c r="F21" s="23" t="s">
        <v>25</v>
      </c>
      <c r="G21" s="23" t="s">
        <v>26</v>
      </c>
      <c r="H21" s="23" t="s">
        <v>15</v>
      </c>
      <c r="I21" s="23" t="s">
        <v>27</v>
      </c>
      <c r="J21" s="23" t="s">
        <v>25</v>
      </c>
      <c r="K21" s="23" t="s">
        <v>26</v>
      </c>
      <c r="L21" s="23" t="s">
        <v>15</v>
      </c>
      <c r="M21" s="23" t="s">
        <v>27</v>
      </c>
      <c r="N21" s="23" t="s">
        <v>25</v>
      </c>
      <c r="O21" s="23" t="s">
        <v>26</v>
      </c>
      <c r="P21" s="23" t="s">
        <v>15</v>
      </c>
      <c r="Q21" s="23" t="s">
        <v>27</v>
      </c>
      <c r="R21" s="30" t="s">
        <v>24</v>
      </c>
    </row>
    <row r="22" spans="1:18" x14ac:dyDescent="0.25">
      <c r="A22" s="25" t="s">
        <v>18</v>
      </c>
      <c r="B22" s="4">
        <v>0</v>
      </c>
      <c r="C22" s="4"/>
      <c r="D22" s="29"/>
      <c r="E22" s="4"/>
      <c r="F22" s="4">
        <v>0</v>
      </c>
      <c r="G22" s="4"/>
      <c r="H22" s="29"/>
      <c r="I22" s="4"/>
      <c r="J22" s="4">
        <v>0</v>
      </c>
      <c r="K22" s="4"/>
      <c r="L22" s="29"/>
      <c r="M22" s="4"/>
      <c r="N22" s="4">
        <v>0</v>
      </c>
      <c r="O22" s="4"/>
      <c r="P22" s="29"/>
      <c r="Q22" s="4"/>
      <c r="R22" s="4">
        <f>B22+F22+J22+N22</f>
        <v>0</v>
      </c>
    </row>
    <row r="23" spans="1:18" x14ac:dyDescent="0.25">
      <c r="A23" s="25" t="s">
        <v>23</v>
      </c>
      <c r="B23" s="4">
        <v>3151</v>
      </c>
      <c r="C23" s="4">
        <v>165</v>
      </c>
      <c r="D23" s="29">
        <v>0.45</v>
      </c>
      <c r="E23" s="4">
        <v>943</v>
      </c>
      <c r="F23" s="4">
        <v>0</v>
      </c>
      <c r="G23" s="4"/>
      <c r="H23" s="29"/>
      <c r="I23" s="4"/>
      <c r="J23" s="4">
        <v>0</v>
      </c>
      <c r="K23" s="4"/>
      <c r="L23" s="29"/>
      <c r="M23" s="4"/>
      <c r="N23" s="4">
        <v>0</v>
      </c>
      <c r="O23" s="4"/>
      <c r="P23" s="29"/>
      <c r="Q23" s="4"/>
      <c r="R23" s="4">
        <f t="shared" ref="R23:R27" si="1">B23+F23+J23+N23</f>
        <v>3151</v>
      </c>
    </row>
    <row r="24" spans="1:18" x14ac:dyDescent="0.25">
      <c r="A24" s="25" t="s">
        <v>19</v>
      </c>
      <c r="B24" s="4">
        <v>21</v>
      </c>
      <c r="C24" s="4">
        <v>313</v>
      </c>
      <c r="D24" s="29">
        <v>0.45</v>
      </c>
      <c r="E24" s="4">
        <v>943</v>
      </c>
      <c r="F24" s="4">
        <v>0</v>
      </c>
      <c r="G24" s="4"/>
      <c r="H24" s="29"/>
      <c r="I24" s="4"/>
      <c r="J24" s="4">
        <v>0</v>
      </c>
      <c r="K24" s="4"/>
      <c r="L24" s="29"/>
      <c r="M24" s="4"/>
      <c r="N24" s="4">
        <v>0</v>
      </c>
      <c r="O24" s="4"/>
      <c r="P24" s="29"/>
      <c r="Q24" s="4"/>
      <c r="R24" s="4">
        <f t="shared" si="1"/>
        <v>21</v>
      </c>
    </row>
    <row r="25" spans="1:18" x14ac:dyDescent="0.25">
      <c r="A25" s="25" t="s">
        <v>20</v>
      </c>
      <c r="B25" s="4">
        <v>1338</v>
      </c>
      <c r="C25" s="4">
        <v>341</v>
      </c>
      <c r="D25" s="29">
        <v>0.45</v>
      </c>
      <c r="E25" s="4">
        <v>943</v>
      </c>
      <c r="F25" s="4">
        <v>102</v>
      </c>
      <c r="G25" s="4">
        <v>678</v>
      </c>
      <c r="H25" s="29">
        <v>0.79</v>
      </c>
      <c r="I25" s="4">
        <v>4503</v>
      </c>
      <c r="J25" s="4">
        <v>0</v>
      </c>
      <c r="K25" s="4"/>
      <c r="L25" s="29"/>
      <c r="M25" s="4"/>
      <c r="N25" s="4">
        <v>0</v>
      </c>
      <c r="O25" s="4"/>
      <c r="P25" s="29"/>
      <c r="Q25" s="4"/>
      <c r="R25" s="4">
        <f t="shared" si="1"/>
        <v>1440</v>
      </c>
    </row>
    <row r="26" spans="1:18" x14ac:dyDescent="0.25">
      <c r="A26" s="25" t="s">
        <v>21</v>
      </c>
      <c r="B26" s="4">
        <v>0</v>
      </c>
      <c r="C26" s="20"/>
      <c r="D26" s="29"/>
      <c r="E26" s="4"/>
      <c r="F26" s="4">
        <v>0</v>
      </c>
      <c r="G26" s="4"/>
      <c r="H26" s="29"/>
      <c r="I26" s="4"/>
      <c r="J26" s="4">
        <v>0</v>
      </c>
      <c r="K26" s="20"/>
      <c r="L26" s="29"/>
      <c r="M26" s="4"/>
      <c r="N26" s="4">
        <v>0</v>
      </c>
      <c r="O26" s="4"/>
      <c r="P26" s="29"/>
      <c r="Q26" s="4"/>
      <c r="R26" s="4">
        <f t="shared" si="1"/>
        <v>0</v>
      </c>
    </row>
    <row r="27" spans="1:18" x14ac:dyDescent="0.25">
      <c r="A27" s="25" t="s">
        <v>22</v>
      </c>
      <c r="B27" s="4">
        <v>0</v>
      </c>
      <c r="C27" s="20"/>
      <c r="D27" s="29"/>
      <c r="E27" s="4"/>
      <c r="F27" s="4">
        <v>0</v>
      </c>
      <c r="G27" s="4"/>
      <c r="H27" s="29"/>
      <c r="I27" s="4"/>
      <c r="J27" s="4">
        <v>214</v>
      </c>
      <c r="K27" s="20">
        <v>1176</v>
      </c>
      <c r="L27" s="29">
        <v>0.79</v>
      </c>
      <c r="M27" s="4">
        <v>4503</v>
      </c>
      <c r="N27" s="4">
        <v>361</v>
      </c>
      <c r="O27" s="4">
        <v>1765</v>
      </c>
      <c r="P27" s="29">
        <v>0.79</v>
      </c>
      <c r="Q27" s="4">
        <v>4503</v>
      </c>
      <c r="R27" s="4">
        <f t="shared" si="1"/>
        <v>575</v>
      </c>
    </row>
    <row r="28" spans="1:18" x14ac:dyDescent="0.25">
      <c r="A28" s="25" t="s">
        <v>5</v>
      </c>
      <c r="B28" s="4">
        <f>SUM(B22:B27)</f>
        <v>4510</v>
      </c>
      <c r="C28" s="26"/>
      <c r="D28" s="27"/>
      <c r="E28" s="28"/>
      <c r="F28" s="4">
        <f>SUM(F22:F27)</f>
        <v>102</v>
      </c>
      <c r="G28" s="26"/>
      <c r="H28" s="27"/>
      <c r="I28" s="28"/>
      <c r="J28" s="4">
        <f>SUM(J22:J27)</f>
        <v>214</v>
      </c>
      <c r="K28" s="26"/>
      <c r="L28" s="27"/>
      <c r="M28" s="28"/>
      <c r="N28" s="4">
        <f>SUM(N22:N27)</f>
        <v>361</v>
      </c>
      <c r="O28" s="26"/>
      <c r="P28" s="27"/>
      <c r="Q28" s="28"/>
      <c r="R28" s="4">
        <f>SUM(R22:R27)</f>
        <v>5187</v>
      </c>
    </row>
    <row r="31" spans="1:18" ht="18" x14ac:dyDescent="0.35">
      <c r="A31" s="9" t="s">
        <v>154</v>
      </c>
    </row>
    <row r="32" spans="1:18" ht="18" x14ac:dyDescent="0.35">
      <c r="A32" s="5" t="s">
        <v>16</v>
      </c>
      <c r="B32" s="114" t="s">
        <v>155</v>
      </c>
      <c r="C32" s="114"/>
      <c r="D32" s="114"/>
      <c r="E32" s="114" t="s">
        <v>156</v>
      </c>
      <c r="F32" s="114"/>
      <c r="G32" s="114"/>
      <c r="H32" s="116" t="s">
        <v>157</v>
      </c>
      <c r="I32" s="114"/>
      <c r="J32" s="114"/>
      <c r="K32" s="116" t="s">
        <v>158</v>
      </c>
      <c r="L32" s="114"/>
      <c r="M32" s="114"/>
    </row>
    <row r="33" spans="1:18" x14ac:dyDescent="0.25">
      <c r="A33" s="6" t="s">
        <v>17</v>
      </c>
      <c r="B33" s="23" t="s">
        <v>31</v>
      </c>
      <c r="C33" s="23" t="s">
        <v>2</v>
      </c>
      <c r="D33" s="23" t="s">
        <v>3</v>
      </c>
      <c r="E33" s="23" t="s">
        <v>31</v>
      </c>
      <c r="F33" s="23" t="s">
        <v>2</v>
      </c>
      <c r="G33" s="23" t="s">
        <v>3</v>
      </c>
      <c r="H33" s="23" t="s">
        <v>31</v>
      </c>
      <c r="I33" s="23" t="s">
        <v>2</v>
      </c>
      <c r="J33" s="23" t="s">
        <v>3</v>
      </c>
      <c r="K33" s="23" t="s">
        <v>31</v>
      </c>
      <c r="L33" s="23" t="s">
        <v>2</v>
      </c>
      <c r="M33" s="23" t="s">
        <v>3</v>
      </c>
    </row>
    <row r="34" spans="1:18" x14ac:dyDescent="0.25">
      <c r="A34" s="25" t="s">
        <v>30</v>
      </c>
      <c r="B34" s="22">
        <v>0.54</v>
      </c>
      <c r="C34" s="22">
        <v>0.54</v>
      </c>
      <c r="D34" s="22">
        <v>0.23</v>
      </c>
      <c r="E34" s="31">
        <v>10</v>
      </c>
      <c r="F34" s="31">
        <v>9.8000000000000007</v>
      </c>
      <c r="G34" s="31">
        <v>5.7</v>
      </c>
      <c r="H34" s="22">
        <v>0.41</v>
      </c>
      <c r="I34" s="22">
        <v>0.41</v>
      </c>
      <c r="J34" s="22">
        <v>0.41</v>
      </c>
      <c r="K34" s="31">
        <v>1.6</v>
      </c>
      <c r="L34" s="31">
        <v>1.6</v>
      </c>
      <c r="M34" s="31">
        <v>1.6</v>
      </c>
    </row>
    <row r="35" spans="1:18" x14ac:dyDescent="0.25">
      <c r="A35" s="25" t="s">
        <v>19</v>
      </c>
      <c r="B35" s="22">
        <v>0.47</v>
      </c>
      <c r="C35" s="22">
        <v>0.47</v>
      </c>
      <c r="D35" s="22">
        <v>0.12</v>
      </c>
      <c r="E35" s="31">
        <v>10</v>
      </c>
      <c r="F35" s="31">
        <v>9.8000000000000007</v>
      </c>
      <c r="G35" s="31">
        <v>6.1</v>
      </c>
      <c r="H35" s="22">
        <v>0.32</v>
      </c>
      <c r="I35" s="22">
        <v>0.32</v>
      </c>
      <c r="J35" s="22">
        <v>0.32</v>
      </c>
      <c r="K35" s="31">
        <v>1.6</v>
      </c>
      <c r="L35" s="31">
        <v>1.6</v>
      </c>
      <c r="M35" s="31">
        <v>0.9</v>
      </c>
    </row>
    <row r="36" spans="1:18" x14ac:dyDescent="0.25">
      <c r="A36" s="25" t="s">
        <v>20</v>
      </c>
      <c r="B36" s="22">
        <v>0.34</v>
      </c>
      <c r="C36" s="22">
        <v>0.34</v>
      </c>
      <c r="D36" s="22">
        <v>0.13</v>
      </c>
      <c r="E36" s="31">
        <v>10</v>
      </c>
      <c r="F36" s="31">
        <v>9.8000000000000007</v>
      </c>
      <c r="G36" s="31">
        <v>6</v>
      </c>
      <c r="H36" s="22">
        <v>0.27</v>
      </c>
      <c r="I36" s="22">
        <v>0.27</v>
      </c>
      <c r="J36" s="22">
        <v>0.19</v>
      </c>
      <c r="K36" s="31">
        <v>1.6</v>
      </c>
      <c r="L36" s="31">
        <v>1.6</v>
      </c>
      <c r="M36" s="31">
        <v>1.1000000000000001</v>
      </c>
    </row>
    <row r="37" spans="1:18" x14ac:dyDescent="0.25">
      <c r="A37" s="25" t="s">
        <v>21</v>
      </c>
      <c r="B37" s="22">
        <v>0.3</v>
      </c>
      <c r="C37" s="22">
        <v>0.3</v>
      </c>
      <c r="D37" s="22">
        <v>0.13</v>
      </c>
      <c r="E37" s="31">
        <v>10</v>
      </c>
      <c r="F37" s="31">
        <v>9.1</v>
      </c>
      <c r="G37" s="31">
        <v>6</v>
      </c>
      <c r="H37" s="22">
        <v>0.27</v>
      </c>
      <c r="I37" s="22">
        <v>0.27</v>
      </c>
      <c r="J37" s="22">
        <v>0.19</v>
      </c>
      <c r="K37" s="31">
        <v>1.6</v>
      </c>
      <c r="L37" s="31">
        <v>1.6</v>
      </c>
      <c r="M37" s="31">
        <v>1.1000000000000001</v>
      </c>
    </row>
    <row r="38" spans="1:18" x14ac:dyDescent="0.25">
      <c r="A38" s="25" t="s">
        <v>22</v>
      </c>
      <c r="B38" s="22">
        <v>0.3</v>
      </c>
      <c r="C38" s="22">
        <v>0.3</v>
      </c>
      <c r="D38" s="22">
        <v>0.13</v>
      </c>
      <c r="E38" s="31">
        <v>11</v>
      </c>
      <c r="F38" s="31">
        <v>9.1999999999999993</v>
      </c>
      <c r="G38" s="31">
        <v>6</v>
      </c>
      <c r="H38" s="22">
        <v>0.27</v>
      </c>
      <c r="I38" s="22">
        <v>0.27</v>
      </c>
      <c r="J38" s="22">
        <v>0.19</v>
      </c>
      <c r="K38" s="31">
        <v>1.8</v>
      </c>
      <c r="L38" s="31">
        <v>1.8</v>
      </c>
      <c r="M38" s="31">
        <v>1.1000000000000001</v>
      </c>
      <c r="R38" s="2"/>
    </row>
    <row r="41" spans="1:18" x14ac:dyDescent="0.25">
      <c r="A41" s="12" t="s">
        <v>160</v>
      </c>
    </row>
    <row r="42" spans="1:18" x14ac:dyDescent="0.25">
      <c r="A42" s="10" t="s">
        <v>6</v>
      </c>
      <c r="B42" s="23" t="s">
        <v>9</v>
      </c>
    </row>
    <row r="43" spans="1:18" x14ac:dyDescent="0.25">
      <c r="A43" s="33" t="s">
        <v>35</v>
      </c>
      <c r="B43" s="24">
        <v>13</v>
      </c>
    </row>
    <row r="44" spans="1:18" x14ac:dyDescent="0.25">
      <c r="A44" s="25" t="s">
        <v>36</v>
      </c>
      <c r="B44" s="7">
        <v>1.0089999999999999</v>
      </c>
    </row>
    <row r="45" spans="1:18" x14ac:dyDescent="0.25">
      <c r="A45" s="25" t="s">
        <v>38</v>
      </c>
      <c r="B45" s="25">
        <v>2000</v>
      </c>
    </row>
    <row r="46" spans="1:18" x14ac:dyDescent="0.25">
      <c r="A46" s="25" t="s">
        <v>39</v>
      </c>
      <c r="B46" s="25" t="s">
        <v>40</v>
      </c>
    </row>
    <row r="47" spans="1:18" x14ac:dyDescent="0.25">
      <c r="A47" s="40" t="s">
        <v>159</v>
      </c>
      <c r="B47" s="3">
        <v>213</v>
      </c>
    </row>
    <row r="50" spans="1:8" x14ac:dyDescent="0.25">
      <c r="A50" s="9" t="s">
        <v>57</v>
      </c>
    </row>
    <row r="51" spans="1:8" ht="18" x14ac:dyDescent="0.35">
      <c r="A51" s="23" t="s">
        <v>4</v>
      </c>
      <c r="B51" s="23" t="s">
        <v>7</v>
      </c>
      <c r="C51" s="23" t="s">
        <v>33</v>
      </c>
      <c r="D51" s="23" t="s">
        <v>8</v>
      </c>
      <c r="E51" s="23" t="s">
        <v>32</v>
      </c>
      <c r="F51" s="23" t="s">
        <v>0</v>
      </c>
      <c r="G51" s="23" t="s">
        <v>1</v>
      </c>
      <c r="H51" s="23" t="s">
        <v>34</v>
      </c>
    </row>
    <row r="52" spans="1:8" x14ac:dyDescent="0.25">
      <c r="A52" s="25">
        <v>2002</v>
      </c>
      <c r="B52" s="32">
        <v>13328</v>
      </c>
      <c r="C52" s="32">
        <v>12928</v>
      </c>
      <c r="D52" s="32">
        <v>335561</v>
      </c>
      <c r="E52" s="32">
        <v>9488</v>
      </c>
      <c r="F52" s="32">
        <v>9010</v>
      </c>
      <c r="G52" s="32">
        <v>55303</v>
      </c>
      <c r="H52" s="32">
        <v>36201</v>
      </c>
    </row>
    <row r="53" spans="1:8" x14ac:dyDescent="0.25">
      <c r="A53" s="25">
        <v>2003</v>
      </c>
      <c r="B53" s="32">
        <v>13690</v>
      </c>
      <c r="C53" s="32">
        <v>13279</v>
      </c>
      <c r="D53" s="32">
        <v>336369</v>
      </c>
      <c r="E53" s="32">
        <v>9573</v>
      </c>
      <c r="F53" s="32">
        <v>9091</v>
      </c>
      <c r="G53" s="32">
        <v>55801</v>
      </c>
      <c r="H53" s="32">
        <v>36528</v>
      </c>
    </row>
    <row r="54" spans="1:8" x14ac:dyDescent="0.25">
      <c r="A54" s="25">
        <v>2004</v>
      </c>
      <c r="B54" s="32">
        <v>13807</v>
      </c>
      <c r="C54" s="32">
        <v>13393</v>
      </c>
      <c r="D54" s="32">
        <v>332798</v>
      </c>
      <c r="E54" s="32">
        <v>9561</v>
      </c>
      <c r="F54" s="32">
        <v>9080</v>
      </c>
      <c r="G54" s="32">
        <v>55722</v>
      </c>
      <c r="H54" s="32">
        <v>36862</v>
      </c>
    </row>
    <row r="55" spans="1:8" x14ac:dyDescent="0.25">
      <c r="A55" s="25">
        <v>2005</v>
      </c>
      <c r="B55" s="32">
        <v>13873</v>
      </c>
      <c r="C55" s="32">
        <v>13457</v>
      </c>
      <c r="D55" s="32">
        <v>328810</v>
      </c>
      <c r="E55" s="32">
        <v>9550</v>
      </c>
      <c r="F55" s="32">
        <v>9069</v>
      </c>
      <c r="G55" s="32">
        <v>55582</v>
      </c>
      <c r="H55" s="32">
        <v>37192</v>
      </c>
    </row>
    <row r="56" spans="1:8" x14ac:dyDescent="0.25">
      <c r="A56" s="25">
        <v>2006</v>
      </c>
      <c r="B56" s="32">
        <v>13872</v>
      </c>
      <c r="C56" s="32">
        <v>13456</v>
      </c>
      <c r="D56" s="32">
        <v>324900</v>
      </c>
      <c r="E56" s="32">
        <v>9540</v>
      </c>
      <c r="F56" s="32">
        <v>9060</v>
      </c>
      <c r="G56" s="32">
        <v>55450</v>
      </c>
      <c r="H56" s="32">
        <v>36827</v>
      </c>
    </row>
    <row r="57" spans="1:8" x14ac:dyDescent="0.25">
      <c r="A57" s="25">
        <v>2007</v>
      </c>
      <c r="B57" s="32">
        <v>12230</v>
      </c>
      <c r="C57" s="32">
        <v>11863</v>
      </c>
      <c r="D57" s="32">
        <v>316663</v>
      </c>
      <c r="E57" s="32">
        <v>9415</v>
      </c>
      <c r="F57" s="32">
        <v>8941</v>
      </c>
      <c r="G57" s="32">
        <v>54423</v>
      </c>
      <c r="H57" s="32">
        <v>19121</v>
      </c>
    </row>
    <row r="58" spans="1:8" x14ac:dyDescent="0.25">
      <c r="A58" s="25">
        <v>2008</v>
      </c>
      <c r="B58" s="32">
        <v>10961</v>
      </c>
      <c r="C58" s="32">
        <v>10632</v>
      </c>
      <c r="D58" s="32">
        <v>308524</v>
      </c>
      <c r="E58" s="32">
        <v>9291</v>
      </c>
      <c r="F58" s="32">
        <v>8824</v>
      </c>
      <c r="G58" s="32">
        <v>53405</v>
      </c>
      <c r="H58" s="32">
        <v>6299</v>
      </c>
    </row>
    <row r="59" spans="1:8" x14ac:dyDescent="0.25">
      <c r="A59" s="25">
        <v>2009</v>
      </c>
      <c r="B59" s="32">
        <v>10710</v>
      </c>
      <c r="C59" s="32">
        <v>10388</v>
      </c>
      <c r="D59" s="32">
        <v>300509</v>
      </c>
      <c r="E59" s="32">
        <v>9170</v>
      </c>
      <c r="F59" s="32">
        <v>8708</v>
      </c>
      <c r="G59" s="32">
        <v>52401</v>
      </c>
      <c r="H59" s="32">
        <v>6355</v>
      </c>
    </row>
    <row r="60" spans="1:8" x14ac:dyDescent="0.25">
      <c r="A60" s="25">
        <v>2010</v>
      </c>
      <c r="B60" s="32">
        <v>10304</v>
      </c>
      <c r="C60" s="32">
        <v>9995</v>
      </c>
      <c r="D60" s="32">
        <v>292651</v>
      </c>
      <c r="E60" s="32">
        <v>9051</v>
      </c>
      <c r="F60" s="32">
        <v>8595</v>
      </c>
      <c r="G60" s="32">
        <v>51414</v>
      </c>
      <c r="H60" s="32">
        <v>4705</v>
      </c>
    </row>
    <row r="61" spans="1:8" x14ac:dyDescent="0.25">
      <c r="A61" s="25">
        <v>2011</v>
      </c>
      <c r="B61" s="32">
        <v>9916</v>
      </c>
      <c r="C61" s="32">
        <v>9619</v>
      </c>
      <c r="D61" s="32">
        <v>284979</v>
      </c>
      <c r="E61" s="32">
        <v>8934</v>
      </c>
      <c r="F61" s="32">
        <v>8484</v>
      </c>
      <c r="G61" s="32">
        <v>50445</v>
      </c>
      <c r="H61" s="32">
        <v>3513</v>
      </c>
    </row>
    <row r="62" spans="1:8" x14ac:dyDescent="0.25">
      <c r="A62" s="25">
        <v>2012</v>
      </c>
      <c r="B62" s="32">
        <v>9471</v>
      </c>
      <c r="C62" s="32">
        <v>9187</v>
      </c>
      <c r="D62" s="32">
        <v>277551</v>
      </c>
      <c r="E62" s="32">
        <v>8821</v>
      </c>
      <c r="F62" s="32">
        <v>8377</v>
      </c>
      <c r="G62" s="32">
        <v>49497</v>
      </c>
      <c r="H62" s="32">
        <v>1862</v>
      </c>
    </row>
    <row r="63" spans="1:8" x14ac:dyDescent="0.25">
      <c r="A63" s="25">
        <v>2013</v>
      </c>
      <c r="B63" s="32">
        <v>9003</v>
      </c>
      <c r="C63" s="32">
        <v>8733</v>
      </c>
      <c r="D63" s="32">
        <v>270764</v>
      </c>
      <c r="E63" s="32">
        <v>8711</v>
      </c>
      <c r="F63" s="32">
        <v>8273</v>
      </c>
      <c r="G63" s="32">
        <v>48574</v>
      </c>
      <c r="H63" s="32">
        <v>664</v>
      </c>
    </row>
    <row r="64" spans="1:8" x14ac:dyDescent="0.25">
      <c r="A64" s="25">
        <v>2014</v>
      </c>
      <c r="B64" s="32">
        <v>8587</v>
      </c>
      <c r="C64" s="32">
        <v>8330</v>
      </c>
      <c r="D64" s="32">
        <v>264634</v>
      </c>
      <c r="E64" s="32">
        <v>8606</v>
      </c>
      <c r="F64" s="32">
        <v>8173</v>
      </c>
      <c r="G64" s="32">
        <v>47680</v>
      </c>
      <c r="H64" s="32">
        <v>799</v>
      </c>
    </row>
    <row r="65" spans="1:8" x14ac:dyDescent="0.25">
      <c r="A65" s="25">
        <v>2015</v>
      </c>
      <c r="B65" s="32">
        <v>8155</v>
      </c>
      <c r="C65" s="32">
        <v>7910</v>
      </c>
      <c r="D65" s="32">
        <v>258879</v>
      </c>
      <c r="E65" s="32">
        <v>8507</v>
      </c>
      <c r="F65" s="32">
        <v>8079</v>
      </c>
      <c r="G65" s="32">
        <v>46827</v>
      </c>
      <c r="H65" s="32">
        <v>857</v>
      </c>
    </row>
    <row r="66" spans="1:8" x14ac:dyDescent="0.25">
      <c r="A66" s="25">
        <v>2016</v>
      </c>
      <c r="B66" s="32">
        <v>7718</v>
      </c>
      <c r="C66" s="32">
        <v>7487</v>
      </c>
      <c r="D66" s="32">
        <v>253538</v>
      </c>
      <c r="E66" s="32">
        <v>8415</v>
      </c>
      <c r="F66" s="32">
        <v>7992</v>
      </c>
      <c r="G66" s="32">
        <v>46023</v>
      </c>
      <c r="H66" s="32">
        <v>865</v>
      </c>
    </row>
    <row r="67" spans="1:8" x14ac:dyDescent="0.25">
      <c r="A67" s="25">
        <v>2017</v>
      </c>
      <c r="B67" s="32">
        <v>7346</v>
      </c>
      <c r="C67" s="32">
        <v>7126</v>
      </c>
      <c r="D67" s="32">
        <v>249327</v>
      </c>
      <c r="E67" s="32">
        <v>8347</v>
      </c>
      <c r="F67" s="32">
        <v>7927</v>
      </c>
      <c r="G67" s="32">
        <v>45368</v>
      </c>
      <c r="H67" s="32">
        <v>872</v>
      </c>
    </row>
    <row r="68" spans="1:8" x14ac:dyDescent="0.25">
      <c r="A68" s="25">
        <v>2018</v>
      </c>
      <c r="B68" s="32">
        <v>7058</v>
      </c>
      <c r="C68" s="32">
        <v>6846</v>
      </c>
      <c r="D68" s="32">
        <v>246339</v>
      </c>
      <c r="E68" s="32">
        <v>8304</v>
      </c>
      <c r="F68" s="32">
        <v>7886</v>
      </c>
      <c r="G68" s="32">
        <v>44879</v>
      </c>
      <c r="H68" s="32">
        <v>879</v>
      </c>
    </row>
    <row r="69" spans="1:8" x14ac:dyDescent="0.25">
      <c r="A69" s="25">
        <v>2019</v>
      </c>
      <c r="B69" s="32">
        <v>6805</v>
      </c>
      <c r="C69" s="32">
        <v>6601</v>
      </c>
      <c r="D69" s="32">
        <v>243964</v>
      </c>
      <c r="E69" s="32">
        <v>8272</v>
      </c>
      <c r="F69" s="32">
        <v>7855</v>
      </c>
      <c r="G69" s="32">
        <v>44482</v>
      </c>
      <c r="H69" s="32">
        <v>886</v>
      </c>
    </row>
    <row r="70" spans="1:8" x14ac:dyDescent="0.25">
      <c r="A70" s="25">
        <v>2020</v>
      </c>
      <c r="B70" s="32">
        <v>6632</v>
      </c>
      <c r="C70" s="32">
        <v>6433</v>
      </c>
      <c r="D70" s="32">
        <v>242764</v>
      </c>
      <c r="E70" s="32">
        <v>8269</v>
      </c>
      <c r="F70" s="32">
        <v>7852</v>
      </c>
      <c r="G70" s="32">
        <v>44301</v>
      </c>
      <c r="H70" s="32">
        <v>893</v>
      </c>
    </row>
    <row r="71" spans="1:8" x14ac:dyDescent="0.25">
      <c r="A71" s="25">
        <v>2021</v>
      </c>
      <c r="B71" s="32">
        <v>6538</v>
      </c>
      <c r="C71" s="32">
        <v>6342</v>
      </c>
      <c r="D71" s="32">
        <v>242677</v>
      </c>
      <c r="E71" s="32">
        <v>8293</v>
      </c>
      <c r="F71" s="32">
        <v>7876</v>
      </c>
      <c r="G71" s="32">
        <v>44329</v>
      </c>
      <c r="H71" s="32">
        <v>900</v>
      </c>
    </row>
    <row r="72" spans="1:8" x14ac:dyDescent="0.25">
      <c r="A72" s="25">
        <v>2022</v>
      </c>
      <c r="B72" s="32">
        <v>6470</v>
      </c>
      <c r="C72" s="32">
        <v>6276</v>
      </c>
      <c r="D72" s="32">
        <v>242990</v>
      </c>
      <c r="E72" s="32">
        <v>8326</v>
      </c>
      <c r="F72" s="32">
        <v>7907</v>
      </c>
      <c r="G72" s="32">
        <v>44423</v>
      </c>
      <c r="H72" s="32">
        <v>907</v>
      </c>
    </row>
    <row r="73" spans="1:8" x14ac:dyDescent="0.25">
      <c r="A73" s="25">
        <v>2023</v>
      </c>
      <c r="B73" s="32">
        <v>6422</v>
      </c>
      <c r="C73" s="32">
        <v>6229</v>
      </c>
      <c r="D73" s="32">
        <v>243640</v>
      </c>
      <c r="E73" s="32">
        <v>8367</v>
      </c>
      <c r="F73" s="32">
        <v>7946</v>
      </c>
      <c r="G73" s="32">
        <v>44571</v>
      </c>
      <c r="H73" s="32">
        <v>915</v>
      </c>
    </row>
    <row r="74" spans="1:8" x14ac:dyDescent="0.25">
      <c r="A74" s="25">
        <v>2024</v>
      </c>
      <c r="B74" s="32">
        <v>6388</v>
      </c>
      <c r="C74" s="32">
        <v>6197</v>
      </c>
      <c r="D74" s="32">
        <v>244563</v>
      </c>
      <c r="E74" s="32">
        <v>8414</v>
      </c>
      <c r="F74" s="32">
        <v>7990</v>
      </c>
      <c r="G74" s="32">
        <v>44760</v>
      </c>
      <c r="H74" s="32">
        <v>923</v>
      </c>
    </row>
    <row r="75" spans="1:8" x14ac:dyDescent="0.25">
      <c r="A75" s="25">
        <v>2025</v>
      </c>
      <c r="B75" s="32">
        <v>6368</v>
      </c>
      <c r="C75" s="32">
        <v>6177</v>
      </c>
      <c r="D75" s="32">
        <v>245736</v>
      </c>
      <c r="E75" s="32">
        <v>8466</v>
      </c>
      <c r="F75" s="32">
        <v>8040</v>
      </c>
      <c r="G75" s="32">
        <v>44987</v>
      </c>
      <c r="H75" s="32">
        <v>931</v>
      </c>
    </row>
    <row r="76" spans="1:8" x14ac:dyDescent="0.25">
      <c r="A76" s="25">
        <v>2026</v>
      </c>
      <c r="B76" s="32">
        <v>6359</v>
      </c>
      <c r="C76" s="32">
        <v>6168</v>
      </c>
      <c r="D76" s="32">
        <v>247141</v>
      </c>
      <c r="E76" s="32">
        <v>8523</v>
      </c>
      <c r="F76" s="32">
        <v>8094</v>
      </c>
      <c r="G76" s="32">
        <v>45248</v>
      </c>
      <c r="H76" s="32">
        <v>939</v>
      </c>
    </row>
    <row r="77" spans="1:8" x14ac:dyDescent="0.25">
      <c r="A77" s="25">
        <v>2027</v>
      </c>
      <c r="B77" s="32">
        <v>6363</v>
      </c>
      <c r="C77" s="32">
        <v>6173</v>
      </c>
      <c r="D77" s="32">
        <v>248720</v>
      </c>
      <c r="E77" s="32">
        <v>8584</v>
      </c>
      <c r="F77" s="32">
        <v>8152</v>
      </c>
      <c r="G77" s="32">
        <v>45539</v>
      </c>
      <c r="H77" s="32">
        <v>946</v>
      </c>
    </row>
    <row r="78" spans="1:8" x14ac:dyDescent="0.25">
      <c r="A78" s="25">
        <v>2028</v>
      </c>
      <c r="B78" s="32">
        <v>6381</v>
      </c>
      <c r="C78" s="32">
        <v>6190</v>
      </c>
      <c r="D78" s="32">
        <v>250474</v>
      </c>
      <c r="E78" s="32">
        <v>8649</v>
      </c>
      <c r="F78" s="32">
        <v>8214</v>
      </c>
      <c r="G78" s="32">
        <v>45861</v>
      </c>
      <c r="H78" s="32">
        <v>954</v>
      </c>
    </row>
    <row r="79" spans="1:8" x14ac:dyDescent="0.25">
      <c r="A79" s="25">
        <v>2029</v>
      </c>
      <c r="B79" s="32">
        <v>6410</v>
      </c>
      <c r="C79" s="32">
        <v>6218</v>
      </c>
      <c r="D79" s="32">
        <v>252384</v>
      </c>
      <c r="E79" s="32">
        <v>8719</v>
      </c>
      <c r="F79" s="32">
        <v>8280</v>
      </c>
      <c r="G79" s="32">
        <v>46209</v>
      </c>
      <c r="H79" s="32">
        <v>962</v>
      </c>
    </row>
    <row r="80" spans="1:8" x14ac:dyDescent="0.25">
      <c r="A80" s="25">
        <v>2030</v>
      </c>
      <c r="B80" s="32">
        <v>6451</v>
      </c>
      <c r="C80" s="32">
        <v>6258</v>
      </c>
      <c r="D80" s="32">
        <v>254450</v>
      </c>
      <c r="E80" s="32">
        <v>8792</v>
      </c>
      <c r="F80" s="32">
        <v>8349</v>
      </c>
      <c r="G80" s="32">
        <v>46583</v>
      </c>
      <c r="H80" s="32">
        <v>970</v>
      </c>
    </row>
    <row r="81" spans="1:12" x14ac:dyDescent="0.25">
      <c r="A81" s="25">
        <v>2031</v>
      </c>
      <c r="B81" s="32">
        <v>6499</v>
      </c>
      <c r="C81" s="32">
        <v>6304</v>
      </c>
      <c r="D81" s="32">
        <v>256608</v>
      </c>
      <c r="E81" s="32">
        <v>8868</v>
      </c>
      <c r="F81" s="32">
        <v>8421</v>
      </c>
      <c r="G81" s="32">
        <v>46975</v>
      </c>
      <c r="H81" s="32">
        <v>978</v>
      </c>
    </row>
    <row r="82" spans="1:12" x14ac:dyDescent="0.25">
      <c r="A82" s="25">
        <v>2032</v>
      </c>
      <c r="B82" s="32">
        <v>6552</v>
      </c>
      <c r="C82" s="32">
        <v>6356</v>
      </c>
      <c r="D82" s="32">
        <v>258851</v>
      </c>
      <c r="E82" s="32">
        <v>8946</v>
      </c>
      <c r="F82" s="32">
        <v>8495</v>
      </c>
      <c r="G82" s="32">
        <v>47385</v>
      </c>
      <c r="H82" s="32">
        <v>986</v>
      </c>
    </row>
    <row r="83" spans="1:12" x14ac:dyDescent="0.25">
      <c r="A83" s="25">
        <v>2033</v>
      </c>
      <c r="B83" s="32">
        <v>6611</v>
      </c>
      <c r="C83" s="32">
        <v>6413</v>
      </c>
      <c r="D83" s="32">
        <v>261181</v>
      </c>
      <c r="E83" s="32">
        <v>9026</v>
      </c>
      <c r="F83" s="32">
        <v>8572</v>
      </c>
      <c r="G83" s="32">
        <v>47811</v>
      </c>
      <c r="H83" s="32">
        <v>995</v>
      </c>
    </row>
    <row r="84" spans="1:12" x14ac:dyDescent="0.25">
      <c r="A84" s="25">
        <v>2034</v>
      </c>
      <c r="B84" s="32">
        <v>6671</v>
      </c>
      <c r="C84" s="32">
        <v>6471</v>
      </c>
      <c r="D84" s="32">
        <v>263532</v>
      </c>
      <c r="E84" s="32">
        <v>9107</v>
      </c>
      <c r="F84" s="32">
        <v>8649</v>
      </c>
      <c r="G84" s="32">
        <v>48241</v>
      </c>
      <c r="H84" s="32">
        <v>1006</v>
      </c>
    </row>
    <row r="85" spans="1:12" x14ac:dyDescent="0.25">
      <c r="A85" s="25">
        <v>2035</v>
      </c>
      <c r="B85" s="32">
        <v>6731</v>
      </c>
      <c r="C85" s="32">
        <v>6529</v>
      </c>
      <c r="D85" s="32">
        <v>265903</v>
      </c>
      <c r="E85" s="32">
        <v>9189</v>
      </c>
      <c r="F85" s="32">
        <v>8727</v>
      </c>
      <c r="G85" s="32">
        <v>48675</v>
      </c>
      <c r="H85" s="32">
        <v>1015</v>
      </c>
    </row>
    <row r="86" spans="1:12" x14ac:dyDescent="0.25">
      <c r="A86" s="25">
        <v>2036</v>
      </c>
      <c r="B86" s="32">
        <v>6791</v>
      </c>
      <c r="C86" s="32">
        <v>6588</v>
      </c>
      <c r="D86" s="32">
        <v>268297</v>
      </c>
      <c r="E86" s="32">
        <v>9272</v>
      </c>
      <c r="F86" s="32">
        <v>8805</v>
      </c>
      <c r="G86" s="32">
        <v>49114</v>
      </c>
      <c r="H86" s="32">
        <v>1023</v>
      </c>
    </row>
    <row r="87" spans="1:12" x14ac:dyDescent="0.25">
      <c r="A87" s="25">
        <v>2037</v>
      </c>
      <c r="B87" s="32">
        <v>6852</v>
      </c>
      <c r="C87" s="32">
        <v>6647</v>
      </c>
      <c r="D87" s="32">
        <v>270711</v>
      </c>
      <c r="E87" s="32">
        <v>9356</v>
      </c>
      <c r="F87" s="32">
        <v>8885</v>
      </c>
      <c r="G87" s="32">
        <v>49556</v>
      </c>
      <c r="H87" s="32">
        <v>1032</v>
      </c>
    </row>
    <row r="88" spans="1:12" x14ac:dyDescent="0.25">
      <c r="A88" s="25">
        <v>2038</v>
      </c>
      <c r="B88" s="32">
        <v>6914</v>
      </c>
      <c r="C88" s="32">
        <v>6707</v>
      </c>
      <c r="D88" s="32">
        <v>273148</v>
      </c>
      <c r="E88" s="32">
        <v>9440</v>
      </c>
      <c r="F88" s="32">
        <v>8965</v>
      </c>
      <c r="G88" s="32">
        <v>50002</v>
      </c>
      <c r="H88" s="32">
        <v>1040</v>
      </c>
    </row>
    <row r="89" spans="1:12" x14ac:dyDescent="0.25">
      <c r="A89" s="25">
        <v>2039</v>
      </c>
      <c r="B89" s="32">
        <v>6976</v>
      </c>
      <c r="C89" s="32">
        <v>6767</v>
      </c>
      <c r="D89" s="32">
        <v>275606</v>
      </c>
      <c r="E89" s="32">
        <v>9525</v>
      </c>
      <c r="F89" s="32">
        <v>9045</v>
      </c>
      <c r="G89" s="32">
        <v>50452</v>
      </c>
      <c r="H89" s="32">
        <v>1050</v>
      </c>
    </row>
    <row r="90" spans="1:12" x14ac:dyDescent="0.25">
      <c r="A90" s="25">
        <v>2040</v>
      </c>
      <c r="B90" s="32">
        <v>7039</v>
      </c>
      <c r="C90" s="32">
        <v>6828</v>
      </c>
      <c r="D90" s="32">
        <v>278086</v>
      </c>
      <c r="E90" s="32">
        <v>9610</v>
      </c>
      <c r="F90" s="32">
        <v>9127</v>
      </c>
      <c r="G90" s="32">
        <v>50906</v>
      </c>
      <c r="H90" s="32">
        <v>1059</v>
      </c>
    </row>
    <row r="93" spans="1:12" x14ac:dyDescent="0.25">
      <c r="A93" s="9" t="s">
        <v>167</v>
      </c>
    </row>
    <row r="94" spans="1:12" x14ac:dyDescent="0.25">
      <c r="A94" s="5" t="s">
        <v>16</v>
      </c>
      <c r="B94" s="114" t="s">
        <v>161</v>
      </c>
      <c r="C94" s="114"/>
      <c r="D94" s="114"/>
      <c r="E94" s="114"/>
      <c r="F94" s="114"/>
      <c r="G94" s="114" t="s">
        <v>162</v>
      </c>
      <c r="H94" s="114"/>
      <c r="I94" s="114"/>
      <c r="J94" s="114"/>
      <c r="K94" s="114"/>
      <c r="L94" s="5" t="s">
        <v>44</v>
      </c>
    </row>
    <row r="95" spans="1:12" x14ac:dyDescent="0.25">
      <c r="A95" s="6" t="s">
        <v>17</v>
      </c>
      <c r="B95" s="23" t="s">
        <v>28</v>
      </c>
      <c r="C95" s="23" t="s">
        <v>41</v>
      </c>
      <c r="D95" s="23" t="s">
        <v>42</v>
      </c>
      <c r="E95" s="23" t="s">
        <v>43</v>
      </c>
      <c r="F95" s="10" t="s">
        <v>5</v>
      </c>
      <c r="G95" s="23" t="s">
        <v>28</v>
      </c>
      <c r="H95" s="23" t="s">
        <v>41</v>
      </c>
      <c r="I95" s="23" t="s">
        <v>42</v>
      </c>
      <c r="J95" s="23" t="s">
        <v>43</v>
      </c>
      <c r="K95" s="10" t="s">
        <v>5</v>
      </c>
      <c r="L95" s="30" t="s">
        <v>5</v>
      </c>
    </row>
    <row r="96" spans="1:12" x14ac:dyDescent="0.25">
      <c r="A96" s="25" t="s">
        <v>18</v>
      </c>
      <c r="B96" s="4">
        <f>$B10</f>
        <v>1665</v>
      </c>
      <c r="C96" s="4">
        <f>$F10</f>
        <v>0</v>
      </c>
      <c r="D96" s="4">
        <f>$J10</f>
        <v>0</v>
      </c>
      <c r="E96" s="4">
        <f>$N10</f>
        <v>0</v>
      </c>
      <c r="F96" s="4">
        <f>SUM(B96:E96)</f>
        <v>1665</v>
      </c>
      <c r="G96" s="4">
        <f>$B22</f>
        <v>0</v>
      </c>
      <c r="H96" s="4">
        <f>$F22</f>
        <v>0</v>
      </c>
      <c r="I96" s="4">
        <f>$J22</f>
        <v>0</v>
      </c>
      <c r="J96" s="4">
        <f>$N22</f>
        <v>0</v>
      </c>
      <c r="K96" s="4">
        <f>SUM(G96:J96)</f>
        <v>0</v>
      </c>
      <c r="L96" s="4">
        <f>F96+K96</f>
        <v>1665</v>
      </c>
    </row>
    <row r="97" spans="1:12" x14ac:dyDescent="0.25">
      <c r="A97" s="25" t="s">
        <v>23</v>
      </c>
      <c r="B97" s="4">
        <f t="shared" ref="B97:B101" si="2">$B11</f>
        <v>1102</v>
      </c>
      <c r="C97" s="4">
        <f t="shared" ref="C97:C101" si="3">$F11</f>
        <v>0</v>
      </c>
      <c r="D97" s="4">
        <f t="shared" ref="D97:D101" si="4">$J11</f>
        <v>0</v>
      </c>
      <c r="E97" s="4">
        <f t="shared" ref="E97:E101" si="5">$N11</f>
        <v>0</v>
      </c>
      <c r="F97" s="4">
        <f t="shared" ref="F97:F101" si="6">SUM(B97:E97)</f>
        <v>1102</v>
      </c>
      <c r="G97" s="4">
        <f t="shared" ref="G97:G101" si="7">$B23</f>
        <v>3151</v>
      </c>
      <c r="H97" s="4">
        <f t="shared" ref="H97:H101" si="8">$F23</f>
        <v>0</v>
      </c>
      <c r="I97" s="4">
        <f t="shared" ref="I97:I101" si="9">$J23</f>
        <v>0</v>
      </c>
      <c r="J97" s="4">
        <f t="shared" ref="J97:J101" si="10">$N23</f>
        <v>0</v>
      </c>
      <c r="K97" s="4">
        <f t="shared" ref="K97:K101" si="11">SUM(G97:J97)</f>
        <v>3151</v>
      </c>
      <c r="L97" s="4">
        <f t="shared" ref="L97:L101" si="12">F97+K97</f>
        <v>4253</v>
      </c>
    </row>
    <row r="98" spans="1:12" x14ac:dyDescent="0.25">
      <c r="A98" s="25" t="s">
        <v>19</v>
      </c>
      <c r="B98" s="4">
        <f t="shared" si="2"/>
        <v>19255</v>
      </c>
      <c r="C98" s="4">
        <f t="shared" si="3"/>
        <v>0</v>
      </c>
      <c r="D98" s="4">
        <f t="shared" si="4"/>
        <v>0</v>
      </c>
      <c r="E98" s="4">
        <f t="shared" si="5"/>
        <v>0</v>
      </c>
      <c r="F98" s="4">
        <f t="shared" si="6"/>
        <v>19255</v>
      </c>
      <c r="G98" s="4">
        <f t="shared" si="7"/>
        <v>21</v>
      </c>
      <c r="H98" s="4">
        <f t="shared" si="8"/>
        <v>0</v>
      </c>
      <c r="I98" s="4">
        <f t="shared" si="9"/>
        <v>0</v>
      </c>
      <c r="J98" s="4">
        <f t="shared" si="10"/>
        <v>0</v>
      </c>
      <c r="K98" s="4">
        <f t="shared" si="11"/>
        <v>21</v>
      </c>
      <c r="L98" s="4">
        <f t="shared" si="12"/>
        <v>19276</v>
      </c>
    </row>
    <row r="99" spans="1:12" x14ac:dyDescent="0.25">
      <c r="A99" s="25" t="s">
        <v>20</v>
      </c>
      <c r="B99" s="4">
        <f t="shared" si="2"/>
        <v>23561</v>
      </c>
      <c r="C99" s="4">
        <f t="shared" si="3"/>
        <v>795</v>
      </c>
      <c r="D99" s="4">
        <f t="shared" si="4"/>
        <v>1013</v>
      </c>
      <c r="E99" s="4">
        <f t="shared" si="5"/>
        <v>0</v>
      </c>
      <c r="F99" s="4">
        <f t="shared" si="6"/>
        <v>25369</v>
      </c>
      <c r="G99" s="4">
        <f t="shared" si="7"/>
        <v>1338</v>
      </c>
      <c r="H99" s="4">
        <f t="shared" si="8"/>
        <v>102</v>
      </c>
      <c r="I99" s="4">
        <f t="shared" si="9"/>
        <v>0</v>
      </c>
      <c r="J99" s="4">
        <f t="shared" si="10"/>
        <v>0</v>
      </c>
      <c r="K99" s="4">
        <f t="shared" si="11"/>
        <v>1440</v>
      </c>
      <c r="L99" s="4">
        <f t="shared" si="12"/>
        <v>26809</v>
      </c>
    </row>
    <row r="100" spans="1:12" x14ac:dyDescent="0.25">
      <c r="A100" s="25" t="s">
        <v>21</v>
      </c>
      <c r="B100" s="4">
        <f t="shared" si="2"/>
        <v>5898</v>
      </c>
      <c r="C100" s="4">
        <f t="shared" si="3"/>
        <v>675</v>
      </c>
      <c r="D100" s="4">
        <f t="shared" si="4"/>
        <v>186</v>
      </c>
      <c r="E100" s="4">
        <f t="shared" si="5"/>
        <v>0</v>
      </c>
      <c r="F100" s="4">
        <f t="shared" si="6"/>
        <v>6759</v>
      </c>
      <c r="G100" s="4">
        <f t="shared" si="7"/>
        <v>0</v>
      </c>
      <c r="H100" s="4">
        <f t="shared" si="8"/>
        <v>0</v>
      </c>
      <c r="I100" s="4">
        <f t="shared" si="9"/>
        <v>0</v>
      </c>
      <c r="J100" s="4">
        <f t="shared" si="10"/>
        <v>0</v>
      </c>
      <c r="K100" s="4">
        <f t="shared" si="11"/>
        <v>0</v>
      </c>
      <c r="L100" s="4">
        <f t="shared" si="12"/>
        <v>6759</v>
      </c>
    </row>
    <row r="101" spans="1:12" x14ac:dyDescent="0.25">
      <c r="A101" s="25" t="s">
        <v>22</v>
      </c>
      <c r="B101" s="4">
        <f t="shared" si="2"/>
        <v>205</v>
      </c>
      <c r="C101" s="4">
        <f t="shared" si="3"/>
        <v>308</v>
      </c>
      <c r="D101" s="4">
        <f t="shared" si="4"/>
        <v>212</v>
      </c>
      <c r="E101" s="4">
        <f t="shared" si="5"/>
        <v>1264</v>
      </c>
      <c r="F101" s="4">
        <f t="shared" si="6"/>
        <v>1989</v>
      </c>
      <c r="G101" s="4">
        <f t="shared" si="7"/>
        <v>0</v>
      </c>
      <c r="H101" s="4">
        <f t="shared" si="8"/>
        <v>0</v>
      </c>
      <c r="I101" s="4">
        <f t="shared" si="9"/>
        <v>214</v>
      </c>
      <c r="J101" s="4">
        <f t="shared" si="10"/>
        <v>361</v>
      </c>
      <c r="K101" s="4">
        <f t="shared" si="11"/>
        <v>575</v>
      </c>
      <c r="L101" s="4">
        <f t="shared" si="12"/>
        <v>2564</v>
      </c>
    </row>
    <row r="102" spans="1:12" x14ac:dyDescent="0.25">
      <c r="A102" s="25" t="s">
        <v>5</v>
      </c>
      <c r="B102" s="4">
        <f>SUM(B96:B101)</f>
        <v>51686</v>
      </c>
      <c r="C102" s="4">
        <f t="shared" ref="C102:L102" si="13">SUM(C96:C101)</f>
        <v>1778</v>
      </c>
      <c r="D102" s="4">
        <f t="shared" si="13"/>
        <v>1411</v>
      </c>
      <c r="E102" s="4">
        <f t="shared" si="13"/>
        <v>1264</v>
      </c>
      <c r="F102" s="4">
        <f t="shared" si="13"/>
        <v>56139</v>
      </c>
      <c r="G102" s="4">
        <f t="shared" si="13"/>
        <v>4510</v>
      </c>
      <c r="H102" s="4">
        <f t="shared" si="13"/>
        <v>102</v>
      </c>
      <c r="I102" s="4">
        <f t="shared" si="13"/>
        <v>214</v>
      </c>
      <c r="J102" s="4">
        <f t="shared" si="13"/>
        <v>361</v>
      </c>
      <c r="K102" s="4">
        <f t="shared" si="13"/>
        <v>5187</v>
      </c>
      <c r="L102" s="4">
        <f t="shared" si="13"/>
        <v>61326</v>
      </c>
    </row>
    <row r="103" spans="1:12" x14ac:dyDescent="0.25">
      <c r="A103" s="55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5" spans="1:12" x14ac:dyDescent="0.25">
      <c r="A105" s="9" t="s">
        <v>165</v>
      </c>
    </row>
    <row r="106" spans="1:12" x14ac:dyDescent="0.25">
      <c r="A106" s="5" t="s">
        <v>16</v>
      </c>
      <c r="B106" s="114" t="s">
        <v>161</v>
      </c>
      <c r="C106" s="114"/>
      <c r="D106" s="114"/>
      <c r="E106" s="114"/>
      <c r="F106" s="117"/>
      <c r="G106" s="114" t="s">
        <v>162</v>
      </c>
      <c r="H106" s="114"/>
      <c r="I106" s="114"/>
      <c r="J106" s="114"/>
      <c r="K106" s="114"/>
      <c r="L106" s="44"/>
    </row>
    <row r="107" spans="1:12" x14ac:dyDescent="0.25">
      <c r="A107" s="6" t="s">
        <v>17</v>
      </c>
      <c r="B107" s="34" t="s">
        <v>28</v>
      </c>
      <c r="C107" s="34" t="s">
        <v>41</v>
      </c>
      <c r="D107" s="34" t="s">
        <v>42</v>
      </c>
      <c r="E107" s="47" t="s">
        <v>43</v>
      </c>
      <c r="F107" s="50"/>
      <c r="G107" s="48" t="s">
        <v>28</v>
      </c>
      <c r="H107" s="34" t="s">
        <v>41</v>
      </c>
      <c r="I107" s="34" t="s">
        <v>42</v>
      </c>
      <c r="J107" s="34" t="s">
        <v>43</v>
      </c>
      <c r="K107" s="50"/>
      <c r="L107" s="45"/>
    </row>
    <row r="108" spans="1:12" x14ac:dyDescent="0.25">
      <c r="A108" s="35" t="s">
        <v>18</v>
      </c>
      <c r="B108" s="4">
        <f>$C10</f>
        <v>43</v>
      </c>
      <c r="C108" s="4">
        <f>$G10</f>
        <v>0</v>
      </c>
      <c r="D108" s="4">
        <f>$K10</f>
        <v>0</v>
      </c>
      <c r="E108" s="19">
        <f>$O10</f>
        <v>0</v>
      </c>
      <c r="F108" s="21"/>
      <c r="G108" s="20">
        <f>$C22</f>
        <v>0</v>
      </c>
      <c r="H108" s="4">
        <f>$G22</f>
        <v>0</v>
      </c>
      <c r="I108" s="4">
        <f>$K22</f>
        <v>0</v>
      </c>
      <c r="J108" s="19">
        <f>$O22</f>
        <v>0</v>
      </c>
      <c r="K108" s="21"/>
      <c r="L108" s="41"/>
    </row>
    <row r="109" spans="1:12" x14ac:dyDescent="0.25">
      <c r="A109" s="35" t="s">
        <v>23</v>
      </c>
      <c r="B109" s="4">
        <f t="shared" ref="B109:B113" si="14">$C11</f>
        <v>154</v>
      </c>
      <c r="C109" s="4">
        <f t="shared" ref="C109:C113" si="15">$G11</f>
        <v>0</v>
      </c>
      <c r="D109" s="4">
        <f t="shared" ref="D109:D113" si="16">$K11</f>
        <v>0</v>
      </c>
      <c r="E109" s="19">
        <f t="shared" ref="E109:E113" si="17">$O11</f>
        <v>0</v>
      </c>
      <c r="F109" s="21"/>
      <c r="G109" s="20">
        <f t="shared" ref="G109:G113" si="18">$C23</f>
        <v>165</v>
      </c>
      <c r="H109" s="4">
        <f t="shared" ref="H109:H113" si="19">$G23</f>
        <v>0</v>
      </c>
      <c r="I109" s="4">
        <f t="shared" ref="I109:I113" si="20">$K23</f>
        <v>0</v>
      </c>
      <c r="J109" s="19">
        <f t="shared" ref="J109:J113" si="21">$O23</f>
        <v>0</v>
      </c>
      <c r="K109" s="21"/>
      <c r="L109" s="41"/>
    </row>
    <row r="110" spans="1:12" x14ac:dyDescent="0.25">
      <c r="A110" s="35" t="s">
        <v>19</v>
      </c>
      <c r="B110" s="4">
        <f t="shared" si="14"/>
        <v>128</v>
      </c>
      <c r="C110" s="4">
        <f t="shared" si="15"/>
        <v>0</v>
      </c>
      <c r="D110" s="4">
        <f t="shared" si="16"/>
        <v>0</v>
      </c>
      <c r="E110" s="19">
        <f t="shared" si="17"/>
        <v>0</v>
      </c>
      <c r="F110" s="21"/>
      <c r="G110" s="20">
        <f t="shared" si="18"/>
        <v>313</v>
      </c>
      <c r="H110" s="4">
        <f t="shared" si="19"/>
        <v>0</v>
      </c>
      <c r="I110" s="4">
        <f t="shared" si="20"/>
        <v>0</v>
      </c>
      <c r="J110" s="19">
        <f t="shared" si="21"/>
        <v>0</v>
      </c>
      <c r="K110" s="21"/>
      <c r="L110" s="41"/>
    </row>
    <row r="111" spans="1:12" x14ac:dyDescent="0.25">
      <c r="A111" s="35" t="s">
        <v>20</v>
      </c>
      <c r="B111" s="4">
        <f t="shared" si="14"/>
        <v>294</v>
      </c>
      <c r="C111" s="4">
        <f t="shared" si="15"/>
        <v>781</v>
      </c>
      <c r="D111" s="4">
        <f t="shared" si="16"/>
        <v>1065</v>
      </c>
      <c r="E111" s="19">
        <f t="shared" si="17"/>
        <v>0</v>
      </c>
      <c r="F111" s="21"/>
      <c r="G111" s="20">
        <f t="shared" si="18"/>
        <v>341</v>
      </c>
      <c r="H111" s="4">
        <f t="shared" si="19"/>
        <v>678</v>
      </c>
      <c r="I111" s="4">
        <f t="shared" si="20"/>
        <v>0</v>
      </c>
      <c r="J111" s="19">
        <f t="shared" si="21"/>
        <v>0</v>
      </c>
      <c r="K111" s="21"/>
      <c r="L111" s="41"/>
    </row>
    <row r="112" spans="1:12" x14ac:dyDescent="0.25">
      <c r="A112" s="35" t="s">
        <v>21</v>
      </c>
      <c r="B112" s="4">
        <f t="shared" si="14"/>
        <v>397</v>
      </c>
      <c r="C112" s="4">
        <f t="shared" si="15"/>
        <v>832</v>
      </c>
      <c r="D112" s="4">
        <f t="shared" si="16"/>
        <v>1194</v>
      </c>
      <c r="E112" s="19">
        <f t="shared" si="17"/>
        <v>0</v>
      </c>
      <c r="F112" s="21"/>
      <c r="G112" s="20">
        <f t="shared" si="18"/>
        <v>0</v>
      </c>
      <c r="H112" s="4">
        <f t="shared" si="19"/>
        <v>0</v>
      </c>
      <c r="I112" s="4">
        <f t="shared" si="20"/>
        <v>0</v>
      </c>
      <c r="J112" s="19">
        <f t="shared" si="21"/>
        <v>0</v>
      </c>
      <c r="K112" s="21"/>
      <c r="L112" s="41"/>
    </row>
    <row r="113" spans="1:12" x14ac:dyDescent="0.25">
      <c r="A113" s="35" t="s">
        <v>22</v>
      </c>
      <c r="B113" s="4">
        <f t="shared" si="14"/>
        <v>404</v>
      </c>
      <c r="C113" s="4">
        <f t="shared" si="15"/>
        <v>748</v>
      </c>
      <c r="D113" s="4">
        <f t="shared" si="16"/>
        <v>1119</v>
      </c>
      <c r="E113" s="19">
        <f t="shared" si="17"/>
        <v>1492</v>
      </c>
      <c r="F113" s="42"/>
      <c r="G113" s="20">
        <f t="shared" si="18"/>
        <v>0</v>
      </c>
      <c r="H113" s="4">
        <f t="shared" si="19"/>
        <v>0</v>
      </c>
      <c r="I113" s="4">
        <f t="shared" si="20"/>
        <v>1176</v>
      </c>
      <c r="J113" s="19">
        <f t="shared" si="21"/>
        <v>1765</v>
      </c>
      <c r="K113" s="42"/>
      <c r="L113" s="41"/>
    </row>
    <row r="114" spans="1:12" s="71" customFormat="1" x14ac:dyDescent="0.25">
      <c r="A114" s="66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</row>
    <row r="115" spans="1:12" s="71" customFormat="1" x14ac:dyDescent="0.25">
      <c r="A115" s="66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</row>
    <row r="116" spans="1:12" s="71" customFormat="1" x14ac:dyDescent="0.25">
      <c r="A116" s="9" t="s">
        <v>47</v>
      </c>
      <c r="B116"/>
      <c r="C116"/>
      <c r="D116"/>
      <c r="E116"/>
      <c r="F116"/>
      <c r="G116"/>
      <c r="H116"/>
      <c r="I116"/>
      <c r="J116"/>
      <c r="K116"/>
      <c r="L116" s="46"/>
    </row>
    <row r="117" spans="1:12" s="71" customFormat="1" x14ac:dyDescent="0.25">
      <c r="A117" s="5" t="s">
        <v>16</v>
      </c>
      <c r="B117" s="114" t="s">
        <v>161</v>
      </c>
      <c r="C117" s="114"/>
      <c r="D117" s="114"/>
      <c r="E117" s="114"/>
      <c r="F117" s="114"/>
      <c r="G117" s="114" t="s">
        <v>162</v>
      </c>
      <c r="H117" s="114"/>
      <c r="I117" s="114"/>
      <c r="J117" s="114"/>
      <c r="K117" s="114"/>
      <c r="L117"/>
    </row>
    <row r="118" spans="1:12" s="71" customFormat="1" x14ac:dyDescent="0.25">
      <c r="A118" s="6" t="s">
        <v>17</v>
      </c>
      <c r="B118" s="34" t="s">
        <v>28</v>
      </c>
      <c r="C118" s="34" t="s">
        <v>41</v>
      </c>
      <c r="D118" s="34" t="s">
        <v>42</v>
      </c>
      <c r="E118" s="47" t="s">
        <v>43</v>
      </c>
      <c r="F118" s="50"/>
      <c r="G118" s="48" t="s">
        <v>28</v>
      </c>
      <c r="H118" s="34" t="s">
        <v>41</v>
      </c>
      <c r="I118" s="34" t="s">
        <v>42</v>
      </c>
      <c r="J118" s="34" t="s">
        <v>43</v>
      </c>
      <c r="K118" s="50"/>
      <c r="L118"/>
    </row>
    <row r="119" spans="1:12" s="71" customFormat="1" x14ac:dyDescent="0.25">
      <c r="A119" s="35" t="s">
        <v>18</v>
      </c>
      <c r="B119" s="29">
        <f t="shared" ref="B119:B124" si="22">$D10</f>
        <v>0.45</v>
      </c>
      <c r="C119" s="29">
        <f t="shared" ref="C119:C124" si="23">$H10</f>
        <v>0</v>
      </c>
      <c r="D119" s="29">
        <f t="shared" ref="D119:D124" si="24">$L10</f>
        <v>0</v>
      </c>
      <c r="E119" s="51">
        <f t="shared" ref="E119:E124" si="25">$P10</f>
        <v>0</v>
      </c>
      <c r="F119" s="52"/>
      <c r="G119" s="53">
        <f t="shared" ref="G119:G124" si="26">$D22</f>
        <v>0</v>
      </c>
      <c r="H119" s="29">
        <f t="shared" ref="H119:H124" si="27">$H22</f>
        <v>0</v>
      </c>
      <c r="I119" s="29">
        <f t="shared" ref="I119:I124" si="28">$L22</f>
        <v>0</v>
      </c>
      <c r="J119" s="51">
        <f t="shared" ref="J119:J124" si="29">$P22</f>
        <v>0</v>
      </c>
      <c r="K119" s="21"/>
      <c r="L119"/>
    </row>
    <row r="120" spans="1:12" s="71" customFormat="1" x14ac:dyDescent="0.25">
      <c r="A120" s="35" t="s">
        <v>23</v>
      </c>
      <c r="B120" s="29">
        <f t="shared" si="22"/>
        <v>0.45</v>
      </c>
      <c r="C120" s="29">
        <f t="shared" si="23"/>
        <v>0</v>
      </c>
      <c r="D120" s="29">
        <f t="shared" si="24"/>
        <v>0</v>
      </c>
      <c r="E120" s="51">
        <f t="shared" si="25"/>
        <v>0</v>
      </c>
      <c r="F120" s="52"/>
      <c r="G120" s="53">
        <f t="shared" si="26"/>
        <v>0.45</v>
      </c>
      <c r="H120" s="29">
        <f t="shared" si="27"/>
        <v>0</v>
      </c>
      <c r="I120" s="29">
        <f t="shared" si="28"/>
        <v>0</v>
      </c>
      <c r="J120" s="51">
        <f t="shared" si="29"/>
        <v>0</v>
      </c>
      <c r="K120" s="21"/>
      <c r="L120"/>
    </row>
    <row r="121" spans="1:12" s="71" customFormat="1" x14ac:dyDescent="0.25">
      <c r="A121" s="35" t="s">
        <v>19</v>
      </c>
      <c r="B121" s="29">
        <f t="shared" si="22"/>
        <v>0.45</v>
      </c>
      <c r="C121" s="29">
        <f t="shared" si="23"/>
        <v>0</v>
      </c>
      <c r="D121" s="29">
        <f t="shared" si="24"/>
        <v>0</v>
      </c>
      <c r="E121" s="51">
        <f t="shared" si="25"/>
        <v>0</v>
      </c>
      <c r="F121" s="52"/>
      <c r="G121" s="53">
        <f t="shared" si="26"/>
        <v>0.45</v>
      </c>
      <c r="H121" s="29">
        <f t="shared" si="27"/>
        <v>0</v>
      </c>
      <c r="I121" s="29">
        <f t="shared" si="28"/>
        <v>0</v>
      </c>
      <c r="J121" s="51">
        <f t="shared" si="29"/>
        <v>0</v>
      </c>
      <c r="K121" s="21"/>
      <c r="L121"/>
    </row>
    <row r="122" spans="1:12" s="71" customFormat="1" x14ac:dyDescent="0.25">
      <c r="A122" s="35" t="s">
        <v>20</v>
      </c>
      <c r="B122" s="29">
        <f t="shared" si="22"/>
        <v>0.51</v>
      </c>
      <c r="C122" s="29">
        <f t="shared" si="23"/>
        <v>0.79</v>
      </c>
      <c r="D122" s="29">
        <f t="shared" si="24"/>
        <v>0.79</v>
      </c>
      <c r="E122" s="51">
        <f t="shared" si="25"/>
        <v>0</v>
      </c>
      <c r="F122" s="52"/>
      <c r="G122" s="53">
        <f t="shared" si="26"/>
        <v>0.45</v>
      </c>
      <c r="H122" s="29">
        <f t="shared" si="27"/>
        <v>0.79</v>
      </c>
      <c r="I122" s="29">
        <f t="shared" si="28"/>
        <v>0</v>
      </c>
      <c r="J122" s="51">
        <f t="shared" si="29"/>
        <v>0</v>
      </c>
      <c r="K122" s="21"/>
      <c r="L122"/>
    </row>
    <row r="123" spans="1:12" s="71" customFormat="1" x14ac:dyDescent="0.25">
      <c r="A123" s="35" t="s">
        <v>21</v>
      </c>
      <c r="B123" s="29">
        <f t="shared" si="22"/>
        <v>0.45</v>
      </c>
      <c r="C123" s="29">
        <f t="shared" si="23"/>
        <v>0.79</v>
      </c>
      <c r="D123" s="29">
        <f t="shared" si="24"/>
        <v>0.79</v>
      </c>
      <c r="E123" s="51">
        <f t="shared" si="25"/>
        <v>0</v>
      </c>
      <c r="F123" s="52"/>
      <c r="G123" s="53">
        <f t="shared" si="26"/>
        <v>0</v>
      </c>
      <c r="H123" s="29">
        <f t="shared" si="27"/>
        <v>0</v>
      </c>
      <c r="I123" s="29">
        <f t="shared" si="28"/>
        <v>0</v>
      </c>
      <c r="J123" s="51">
        <f t="shared" si="29"/>
        <v>0</v>
      </c>
      <c r="K123" s="21"/>
      <c r="L123"/>
    </row>
    <row r="124" spans="1:12" s="71" customFormat="1" x14ac:dyDescent="0.25">
      <c r="A124" s="35" t="s">
        <v>22</v>
      </c>
      <c r="B124" s="29">
        <f t="shared" si="22"/>
        <v>0.45</v>
      </c>
      <c r="C124" s="29">
        <f t="shared" si="23"/>
        <v>0.79</v>
      </c>
      <c r="D124" s="29">
        <f t="shared" si="24"/>
        <v>0.79</v>
      </c>
      <c r="E124" s="51">
        <f t="shared" si="25"/>
        <v>0.79</v>
      </c>
      <c r="F124" s="54"/>
      <c r="G124" s="53">
        <f t="shared" si="26"/>
        <v>0</v>
      </c>
      <c r="H124" s="29">
        <f t="shared" si="27"/>
        <v>0</v>
      </c>
      <c r="I124" s="29">
        <f t="shared" si="28"/>
        <v>0.79</v>
      </c>
      <c r="J124" s="51">
        <f t="shared" si="29"/>
        <v>0.79</v>
      </c>
      <c r="K124" s="42"/>
      <c r="L124"/>
    </row>
    <row r="125" spans="1:12" s="71" customFormat="1" x14ac:dyDescent="0.25">
      <c r="A125" s="66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1:12" s="71" customFormat="1" x14ac:dyDescent="0.25">
      <c r="A126" s="66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</row>
    <row r="127" spans="1:12" x14ac:dyDescent="0.25">
      <c r="A127" s="9" t="s">
        <v>164</v>
      </c>
      <c r="L127" s="46"/>
    </row>
    <row r="128" spans="1:12" x14ac:dyDescent="0.25">
      <c r="A128" s="5" t="s">
        <v>16</v>
      </c>
      <c r="B128" s="114" t="s">
        <v>161</v>
      </c>
      <c r="C128" s="114"/>
      <c r="D128" s="114"/>
      <c r="E128" s="114"/>
      <c r="F128" s="114"/>
      <c r="G128" s="114" t="s">
        <v>162</v>
      </c>
      <c r="H128" s="114"/>
      <c r="I128" s="114"/>
      <c r="J128" s="114"/>
      <c r="K128" s="114"/>
    </row>
    <row r="129" spans="1:12" x14ac:dyDescent="0.25">
      <c r="A129" s="6" t="s">
        <v>17</v>
      </c>
      <c r="B129" s="34" t="s">
        <v>28</v>
      </c>
      <c r="C129" s="34" t="s">
        <v>41</v>
      </c>
      <c r="D129" s="34" t="s">
        <v>42</v>
      </c>
      <c r="E129" s="47" t="s">
        <v>43</v>
      </c>
      <c r="F129" s="50"/>
      <c r="G129" s="48" t="s">
        <v>28</v>
      </c>
      <c r="H129" s="34" t="s">
        <v>41</v>
      </c>
      <c r="I129" s="34" t="s">
        <v>42</v>
      </c>
      <c r="J129" s="34" t="s">
        <v>43</v>
      </c>
      <c r="K129" s="50"/>
    </row>
    <row r="130" spans="1:12" x14ac:dyDescent="0.25">
      <c r="A130" s="35" t="s">
        <v>18</v>
      </c>
      <c r="B130" s="4">
        <f t="shared" ref="B130:B135" si="30">$E10</f>
        <v>943</v>
      </c>
      <c r="C130" s="4">
        <f t="shared" ref="C130:C135" si="31">$I10</f>
        <v>0</v>
      </c>
      <c r="D130" s="4">
        <f t="shared" ref="D130:D135" si="32">$M10</f>
        <v>0</v>
      </c>
      <c r="E130" s="19">
        <f t="shared" ref="E130:E135" si="33">$Q10</f>
        <v>0</v>
      </c>
      <c r="F130" s="21"/>
      <c r="G130" s="20">
        <f t="shared" ref="G130:G135" si="34">$E22</f>
        <v>0</v>
      </c>
      <c r="H130" s="4">
        <f t="shared" ref="H130:H135" si="35">$I22</f>
        <v>0</v>
      </c>
      <c r="I130" s="4">
        <f t="shared" ref="I130:I135" si="36">$M22</f>
        <v>0</v>
      </c>
      <c r="J130" s="19">
        <f t="shared" ref="J130:J135" si="37">$Q22</f>
        <v>0</v>
      </c>
      <c r="K130" s="21"/>
    </row>
    <row r="131" spans="1:12" x14ac:dyDescent="0.25">
      <c r="A131" s="35" t="s">
        <v>23</v>
      </c>
      <c r="B131" s="4">
        <f t="shared" si="30"/>
        <v>943</v>
      </c>
      <c r="C131" s="4">
        <f t="shared" si="31"/>
        <v>0</v>
      </c>
      <c r="D131" s="4">
        <f t="shared" si="32"/>
        <v>0</v>
      </c>
      <c r="E131" s="19">
        <f t="shared" si="33"/>
        <v>0</v>
      </c>
      <c r="F131" s="21"/>
      <c r="G131" s="20">
        <f t="shared" si="34"/>
        <v>943</v>
      </c>
      <c r="H131" s="4">
        <f t="shared" si="35"/>
        <v>0</v>
      </c>
      <c r="I131" s="4">
        <f t="shared" si="36"/>
        <v>0</v>
      </c>
      <c r="J131" s="19">
        <f t="shared" si="37"/>
        <v>0</v>
      </c>
      <c r="K131" s="21"/>
    </row>
    <row r="132" spans="1:12" x14ac:dyDescent="0.25">
      <c r="A132" s="35" t="s">
        <v>19</v>
      </c>
      <c r="B132" s="4">
        <f t="shared" si="30"/>
        <v>943</v>
      </c>
      <c r="C132" s="4">
        <f t="shared" si="31"/>
        <v>0</v>
      </c>
      <c r="D132" s="4">
        <f t="shared" si="32"/>
        <v>0</v>
      </c>
      <c r="E132" s="19">
        <f t="shared" si="33"/>
        <v>0</v>
      </c>
      <c r="F132" s="21"/>
      <c r="G132" s="20">
        <f t="shared" si="34"/>
        <v>943</v>
      </c>
      <c r="H132" s="4">
        <f t="shared" si="35"/>
        <v>0</v>
      </c>
      <c r="I132" s="4">
        <f t="shared" si="36"/>
        <v>0</v>
      </c>
      <c r="J132" s="19">
        <f t="shared" si="37"/>
        <v>0</v>
      </c>
      <c r="K132" s="21"/>
    </row>
    <row r="133" spans="1:12" x14ac:dyDescent="0.25">
      <c r="A133" s="35" t="s">
        <v>20</v>
      </c>
      <c r="B133" s="4">
        <f t="shared" si="30"/>
        <v>1905</v>
      </c>
      <c r="C133" s="4">
        <f t="shared" si="31"/>
        <v>4503</v>
      </c>
      <c r="D133" s="4">
        <f t="shared" si="32"/>
        <v>4503</v>
      </c>
      <c r="E133" s="19">
        <f t="shared" si="33"/>
        <v>0</v>
      </c>
      <c r="F133" s="21"/>
      <c r="G133" s="20">
        <f t="shared" si="34"/>
        <v>943</v>
      </c>
      <c r="H133" s="4">
        <f t="shared" si="35"/>
        <v>4503</v>
      </c>
      <c r="I133" s="4">
        <f t="shared" si="36"/>
        <v>0</v>
      </c>
      <c r="J133" s="19">
        <f t="shared" si="37"/>
        <v>0</v>
      </c>
      <c r="K133" s="21"/>
    </row>
    <row r="134" spans="1:12" x14ac:dyDescent="0.25">
      <c r="A134" s="35" t="s">
        <v>21</v>
      </c>
      <c r="B134" s="4">
        <f t="shared" si="30"/>
        <v>943</v>
      </c>
      <c r="C134" s="4">
        <f t="shared" si="31"/>
        <v>4503</v>
      </c>
      <c r="D134" s="4">
        <f t="shared" si="32"/>
        <v>4503</v>
      </c>
      <c r="E134" s="19">
        <f t="shared" si="33"/>
        <v>0</v>
      </c>
      <c r="F134" s="21"/>
      <c r="G134" s="20">
        <f t="shared" si="34"/>
        <v>0</v>
      </c>
      <c r="H134" s="4">
        <f t="shared" si="35"/>
        <v>0</v>
      </c>
      <c r="I134" s="4">
        <f t="shared" si="36"/>
        <v>0</v>
      </c>
      <c r="J134" s="19">
        <f t="shared" si="37"/>
        <v>0</v>
      </c>
      <c r="K134" s="21"/>
    </row>
    <row r="135" spans="1:12" x14ac:dyDescent="0.25">
      <c r="A135" s="35" t="s">
        <v>22</v>
      </c>
      <c r="B135" s="4">
        <f t="shared" si="30"/>
        <v>943</v>
      </c>
      <c r="C135" s="4">
        <f t="shared" si="31"/>
        <v>4503</v>
      </c>
      <c r="D135" s="4">
        <f t="shared" si="32"/>
        <v>4503</v>
      </c>
      <c r="E135" s="19">
        <f t="shared" si="33"/>
        <v>4503</v>
      </c>
      <c r="F135" s="42"/>
      <c r="G135" s="20">
        <f t="shared" si="34"/>
        <v>0</v>
      </c>
      <c r="H135" s="4">
        <f t="shared" si="35"/>
        <v>0</v>
      </c>
      <c r="I135" s="4">
        <f t="shared" si="36"/>
        <v>4503</v>
      </c>
      <c r="J135" s="19">
        <f t="shared" si="37"/>
        <v>4503</v>
      </c>
      <c r="K135" s="42"/>
    </row>
    <row r="138" spans="1:12" x14ac:dyDescent="0.25">
      <c r="A138" s="9" t="s">
        <v>166</v>
      </c>
    </row>
    <row r="139" spans="1:12" x14ac:dyDescent="0.25">
      <c r="A139" s="5" t="s">
        <v>16</v>
      </c>
      <c r="B139" s="114" t="s">
        <v>161</v>
      </c>
      <c r="C139" s="114"/>
      <c r="D139" s="114"/>
      <c r="E139" s="114"/>
      <c r="F139" s="114"/>
      <c r="G139" s="114" t="s">
        <v>162</v>
      </c>
      <c r="H139" s="114"/>
      <c r="I139" s="114"/>
      <c r="J139" s="114"/>
      <c r="K139" s="114"/>
      <c r="L139" s="5" t="s">
        <v>44</v>
      </c>
    </row>
    <row r="140" spans="1:12" x14ac:dyDescent="0.25">
      <c r="A140" s="6" t="s">
        <v>17</v>
      </c>
      <c r="B140" s="34" t="s">
        <v>28</v>
      </c>
      <c r="C140" s="34" t="s">
        <v>41</v>
      </c>
      <c r="D140" s="34" t="s">
        <v>42</v>
      </c>
      <c r="E140" s="34" t="s">
        <v>43</v>
      </c>
      <c r="F140" s="10" t="s">
        <v>5</v>
      </c>
      <c r="G140" s="34" t="s">
        <v>28</v>
      </c>
      <c r="H140" s="34" t="s">
        <v>41</v>
      </c>
      <c r="I140" s="34" t="s">
        <v>42</v>
      </c>
      <c r="J140" s="34" t="s">
        <v>43</v>
      </c>
      <c r="K140" s="10" t="s">
        <v>5</v>
      </c>
      <c r="L140" s="30" t="s">
        <v>5</v>
      </c>
    </row>
    <row r="141" spans="1:12" x14ac:dyDescent="0.25">
      <c r="A141" s="35" t="s">
        <v>18</v>
      </c>
      <c r="B141" s="7">
        <f>B96/$L$102</f>
        <v>2.7149985324332257E-2</v>
      </c>
      <c r="C141" s="7">
        <f t="shared" ref="C141:K141" si="38">C96/$L$102</f>
        <v>0</v>
      </c>
      <c r="D141" s="7">
        <f t="shared" si="38"/>
        <v>0</v>
      </c>
      <c r="E141" s="7">
        <f t="shared" si="38"/>
        <v>0</v>
      </c>
      <c r="F141" s="7">
        <f t="shared" si="38"/>
        <v>2.7149985324332257E-2</v>
      </c>
      <c r="G141" s="7">
        <f t="shared" si="38"/>
        <v>0</v>
      </c>
      <c r="H141" s="7">
        <f t="shared" si="38"/>
        <v>0</v>
      </c>
      <c r="I141" s="7">
        <f t="shared" si="38"/>
        <v>0</v>
      </c>
      <c r="J141" s="7">
        <f t="shared" si="38"/>
        <v>0</v>
      </c>
      <c r="K141" s="7">
        <f t="shared" si="38"/>
        <v>0</v>
      </c>
      <c r="L141" s="7">
        <f t="shared" ref="L141" si="39">L96/$L$102</f>
        <v>2.7149985324332257E-2</v>
      </c>
    </row>
    <row r="142" spans="1:12" x14ac:dyDescent="0.25">
      <c r="A142" s="35" t="s">
        <v>23</v>
      </c>
      <c r="B142" s="7">
        <f t="shared" ref="B142:L147" si="40">B97/$L$102</f>
        <v>1.7969539836284774E-2</v>
      </c>
      <c r="C142" s="7">
        <f t="shared" si="40"/>
        <v>0</v>
      </c>
      <c r="D142" s="7">
        <f t="shared" si="40"/>
        <v>0</v>
      </c>
      <c r="E142" s="7">
        <f t="shared" si="40"/>
        <v>0</v>
      </c>
      <c r="F142" s="7">
        <f t="shared" si="40"/>
        <v>1.7969539836284774E-2</v>
      </c>
      <c r="G142" s="7">
        <f t="shared" si="40"/>
        <v>5.1381143397580147E-2</v>
      </c>
      <c r="H142" s="7">
        <f t="shared" si="40"/>
        <v>0</v>
      </c>
      <c r="I142" s="7">
        <f t="shared" si="40"/>
        <v>0</v>
      </c>
      <c r="J142" s="7">
        <f t="shared" si="40"/>
        <v>0</v>
      </c>
      <c r="K142" s="7">
        <f t="shared" si="40"/>
        <v>5.1381143397580147E-2</v>
      </c>
      <c r="L142" s="7">
        <f t="shared" si="40"/>
        <v>6.9350683233864924E-2</v>
      </c>
    </row>
    <row r="143" spans="1:12" x14ac:dyDescent="0.25">
      <c r="A143" s="35" t="s">
        <v>19</v>
      </c>
      <c r="B143" s="7">
        <f t="shared" si="40"/>
        <v>0.31397775821022078</v>
      </c>
      <c r="C143" s="7">
        <f t="shared" si="40"/>
        <v>0</v>
      </c>
      <c r="D143" s="7">
        <f t="shared" si="40"/>
        <v>0</v>
      </c>
      <c r="E143" s="7">
        <f t="shared" si="40"/>
        <v>0</v>
      </c>
      <c r="F143" s="7">
        <f t="shared" si="40"/>
        <v>0.31397775821022078</v>
      </c>
      <c r="G143" s="7">
        <f t="shared" si="40"/>
        <v>3.4243224733392037E-4</v>
      </c>
      <c r="H143" s="7">
        <f t="shared" si="40"/>
        <v>0</v>
      </c>
      <c r="I143" s="7">
        <f t="shared" si="40"/>
        <v>0</v>
      </c>
      <c r="J143" s="7">
        <f t="shared" si="40"/>
        <v>0</v>
      </c>
      <c r="K143" s="7">
        <f t="shared" si="40"/>
        <v>3.4243224733392037E-4</v>
      </c>
      <c r="L143" s="7">
        <f t="shared" si="40"/>
        <v>0.31432019045755472</v>
      </c>
    </row>
    <row r="144" spans="1:12" x14ac:dyDescent="0.25">
      <c r="A144" s="35" t="s">
        <v>20</v>
      </c>
      <c r="B144" s="7">
        <f t="shared" si="40"/>
        <v>0.38419267521116657</v>
      </c>
      <c r="C144" s="7">
        <f t="shared" si="40"/>
        <v>1.29635065062127E-2</v>
      </c>
      <c r="D144" s="7">
        <f t="shared" si="40"/>
        <v>1.6518279359488634E-2</v>
      </c>
      <c r="E144" s="7">
        <f t="shared" si="40"/>
        <v>0</v>
      </c>
      <c r="F144" s="7">
        <f t="shared" si="40"/>
        <v>0.41367446107686789</v>
      </c>
      <c r="G144" s="7">
        <f t="shared" si="40"/>
        <v>2.1817826044418353E-2</v>
      </c>
      <c r="H144" s="7">
        <f t="shared" si="40"/>
        <v>1.6632423441933274E-3</v>
      </c>
      <c r="I144" s="7">
        <f t="shared" si="40"/>
        <v>0</v>
      </c>
      <c r="J144" s="7">
        <f t="shared" si="40"/>
        <v>0</v>
      </c>
      <c r="K144" s="7">
        <f t="shared" si="40"/>
        <v>2.3481068388611682E-2</v>
      </c>
      <c r="L144" s="7">
        <f t="shared" si="40"/>
        <v>0.43715552946547959</v>
      </c>
    </row>
    <row r="145" spans="1:12" x14ac:dyDescent="0.25">
      <c r="A145" s="35" t="s">
        <v>21</v>
      </c>
      <c r="B145" s="7">
        <f t="shared" si="40"/>
        <v>9.617454260835534E-2</v>
      </c>
      <c r="C145" s="7">
        <f t="shared" si="40"/>
        <v>1.1006750807161726E-2</v>
      </c>
      <c r="D145" s="7">
        <f t="shared" si="40"/>
        <v>3.0329713335290089E-3</v>
      </c>
      <c r="E145" s="7">
        <f t="shared" si="40"/>
        <v>0</v>
      </c>
      <c r="F145" s="7">
        <f t="shared" si="40"/>
        <v>0.11021426474904608</v>
      </c>
      <c r="G145" s="7">
        <f t="shared" si="40"/>
        <v>0</v>
      </c>
      <c r="H145" s="7">
        <f t="shared" si="40"/>
        <v>0</v>
      </c>
      <c r="I145" s="7">
        <f t="shared" si="40"/>
        <v>0</v>
      </c>
      <c r="J145" s="7">
        <f t="shared" si="40"/>
        <v>0</v>
      </c>
      <c r="K145" s="7">
        <f t="shared" si="40"/>
        <v>0</v>
      </c>
      <c r="L145" s="7">
        <f t="shared" si="40"/>
        <v>0.11021426474904608</v>
      </c>
    </row>
    <row r="146" spans="1:12" x14ac:dyDescent="0.25">
      <c r="A146" s="35" t="s">
        <v>22</v>
      </c>
      <c r="B146" s="7">
        <f t="shared" si="40"/>
        <v>3.3427909858787463E-3</v>
      </c>
      <c r="C146" s="7">
        <f t="shared" si="40"/>
        <v>5.0223396275641654E-3</v>
      </c>
      <c r="D146" s="7">
        <f t="shared" si="40"/>
        <v>3.4569350683233864E-3</v>
      </c>
      <c r="E146" s="7">
        <f t="shared" si="40"/>
        <v>2.0611160030003586E-2</v>
      </c>
      <c r="F146" s="7">
        <f t="shared" si="40"/>
        <v>3.2433225711769882E-2</v>
      </c>
      <c r="G146" s="7">
        <f t="shared" si="40"/>
        <v>0</v>
      </c>
      <c r="H146" s="7">
        <f t="shared" si="40"/>
        <v>0</v>
      </c>
      <c r="I146" s="7">
        <f t="shared" si="40"/>
        <v>3.4895476633075694E-3</v>
      </c>
      <c r="J146" s="7">
        <f t="shared" si="40"/>
        <v>5.886573394645012E-3</v>
      </c>
      <c r="K146" s="7">
        <f t="shared" si="40"/>
        <v>9.3761210579525814E-3</v>
      </c>
      <c r="L146" s="7">
        <f t="shared" si="40"/>
        <v>4.1809346769722464E-2</v>
      </c>
    </row>
    <row r="147" spans="1:12" x14ac:dyDescent="0.25">
      <c r="A147" s="35" t="s">
        <v>5</v>
      </c>
      <c r="B147" s="7">
        <f t="shared" si="40"/>
        <v>0.84280729217623851</v>
      </c>
      <c r="C147" s="7">
        <f t="shared" si="40"/>
        <v>2.899259694093859E-2</v>
      </c>
      <c r="D147" s="7">
        <f t="shared" si="40"/>
        <v>2.3008185761341029E-2</v>
      </c>
      <c r="E147" s="7">
        <f t="shared" si="40"/>
        <v>2.0611160030003586E-2</v>
      </c>
      <c r="F147" s="7">
        <f t="shared" si="40"/>
        <v>0.91541923490852162</v>
      </c>
      <c r="G147" s="7">
        <f t="shared" si="40"/>
        <v>7.3541401689332417E-2</v>
      </c>
      <c r="H147" s="7">
        <f t="shared" si="40"/>
        <v>1.6632423441933274E-3</v>
      </c>
      <c r="I147" s="7">
        <f t="shared" si="40"/>
        <v>3.4895476633075694E-3</v>
      </c>
      <c r="J147" s="7">
        <f t="shared" si="40"/>
        <v>5.886573394645012E-3</v>
      </c>
      <c r="K147" s="7">
        <f t="shared" si="40"/>
        <v>8.4580765091478327E-2</v>
      </c>
      <c r="L147" s="7">
        <f>SUM(L141:L146)</f>
        <v>1</v>
      </c>
    </row>
    <row r="150" spans="1:12" x14ac:dyDescent="0.25">
      <c r="A150" s="9" t="s">
        <v>163</v>
      </c>
    </row>
    <row r="151" spans="1:12" x14ac:dyDescent="0.25">
      <c r="A151" s="5" t="s">
        <v>16</v>
      </c>
      <c r="B151" s="114" t="s">
        <v>161</v>
      </c>
      <c r="C151" s="114"/>
      <c r="D151" s="114"/>
      <c r="E151" s="114"/>
      <c r="F151" s="114"/>
      <c r="G151" s="114" t="s">
        <v>162</v>
      </c>
      <c r="H151" s="114"/>
      <c r="I151" s="114"/>
      <c r="J151" s="114"/>
      <c r="K151" s="114"/>
      <c r="L151" s="5" t="s">
        <v>44</v>
      </c>
    </row>
    <row r="152" spans="1:12" x14ac:dyDescent="0.25">
      <c r="A152" s="6" t="s">
        <v>17</v>
      </c>
      <c r="B152" s="34" t="s">
        <v>28</v>
      </c>
      <c r="C152" s="34" t="s">
        <v>41</v>
      </c>
      <c r="D152" s="34" t="s">
        <v>42</v>
      </c>
      <c r="E152" s="47" t="s">
        <v>43</v>
      </c>
      <c r="F152" s="50"/>
      <c r="G152" s="48" t="s">
        <v>28</v>
      </c>
      <c r="H152" s="34" t="s">
        <v>41</v>
      </c>
      <c r="I152" s="34" t="s">
        <v>42</v>
      </c>
      <c r="J152" s="34" t="s">
        <v>43</v>
      </c>
      <c r="K152" s="50"/>
      <c r="L152" s="30" t="s">
        <v>5</v>
      </c>
    </row>
    <row r="153" spans="1:12" x14ac:dyDescent="0.25">
      <c r="A153" s="35" t="s">
        <v>18</v>
      </c>
      <c r="B153" s="57">
        <f>B141*B130</f>
        <v>25.602436160845318</v>
      </c>
      <c r="C153" s="57">
        <f t="shared" ref="C153:E153" si="41">C141*C130</f>
        <v>0</v>
      </c>
      <c r="D153" s="57">
        <f t="shared" si="41"/>
        <v>0</v>
      </c>
      <c r="E153" s="57">
        <f t="shared" si="41"/>
        <v>0</v>
      </c>
      <c r="F153" s="52"/>
      <c r="G153" s="57">
        <f>G141*G130</f>
        <v>0</v>
      </c>
      <c r="H153" s="57">
        <f t="shared" ref="H153:J153" si="42">H141*H130</f>
        <v>0</v>
      </c>
      <c r="I153" s="57">
        <f t="shared" si="42"/>
        <v>0</v>
      </c>
      <c r="J153" s="57">
        <f t="shared" si="42"/>
        <v>0</v>
      </c>
      <c r="K153" s="43"/>
      <c r="L153" s="4">
        <f>SUM(B153:K153)</f>
        <v>25.602436160845318</v>
      </c>
    </row>
    <row r="154" spans="1:12" x14ac:dyDescent="0.25">
      <c r="A154" s="35" t="s">
        <v>23</v>
      </c>
      <c r="B154" s="57">
        <f t="shared" ref="B154:E158" si="43">B142*B131</f>
        <v>16.945276065616543</v>
      </c>
      <c r="C154" s="57">
        <f t="shared" si="43"/>
        <v>0</v>
      </c>
      <c r="D154" s="57">
        <f t="shared" si="43"/>
        <v>0</v>
      </c>
      <c r="E154" s="57">
        <f t="shared" si="43"/>
        <v>0</v>
      </c>
      <c r="F154" s="52"/>
      <c r="G154" s="57">
        <f t="shared" ref="G154:J154" si="44">G142*G131</f>
        <v>48.45241822391808</v>
      </c>
      <c r="H154" s="57">
        <f t="shared" si="44"/>
        <v>0</v>
      </c>
      <c r="I154" s="57">
        <f t="shared" si="44"/>
        <v>0</v>
      </c>
      <c r="J154" s="57">
        <f t="shared" si="44"/>
        <v>0</v>
      </c>
      <c r="K154" s="43"/>
      <c r="L154" s="4">
        <f t="shared" ref="L154:L158" si="45">SUM(B154:K154)</f>
        <v>65.397694289534627</v>
      </c>
    </row>
    <row r="155" spans="1:12" x14ac:dyDescent="0.25">
      <c r="A155" s="35" t="s">
        <v>19</v>
      </c>
      <c r="B155" s="57">
        <f t="shared" si="43"/>
        <v>296.08102599223821</v>
      </c>
      <c r="C155" s="57">
        <f t="shared" si="43"/>
        <v>0</v>
      </c>
      <c r="D155" s="57">
        <f t="shared" si="43"/>
        <v>0</v>
      </c>
      <c r="E155" s="57">
        <f t="shared" si="43"/>
        <v>0</v>
      </c>
      <c r="F155" s="52"/>
      <c r="G155" s="57">
        <f t="shared" ref="G155:J155" si="46">G143*G132</f>
        <v>0.32291360923588691</v>
      </c>
      <c r="H155" s="57">
        <f t="shared" si="46"/>
        <v>0</v>
      </c>
      <c r="I155" s="57">
        <f t="shared" si="46"/>
        <v>0</v>
      </c>
      <c r="J155" s="57">
        <f t="shared" si="46"/>
        <v>0</v>
      </c>
      <c r="K155" s="43"/>
      <c r="L155" s="4">
        <f t="shared" si="45"/>
        <v>296.40393960147412</v>
      </c>
    </row>
    <row r="156" spans="1:12" x14ac:dyDescent="0.25">
      <c r="A156" s="35" t="s">
        <v>20</v>
      </c>
      <c r="B156" s="57">
        <f t="shared" si="43"/>
        <v>731.88704627727236</v>
      </c>
      <c r="C156" s="57">
        <f t="shared" si="43"/>
        <v>58.374669797475789</v>
      </c>
      <c r="D156" s="57">
        <f t="shared" si="43"/>
        <v>74.381811955777323</v>
      </c>
      <c r="E156" s="57">
        <f t="shared" si="43"/>
        <v>0</v>
      </c>
      <c r="F156" s="52"/>
      <c r="G156" s="57">
        <f t="shared" ref="G156:J156" si="47">G144*G133</f>
        <v>20.574209959886506</v>
      </c>
      <c r="H156" s="57">
        <f t="shared" si="47"/>
        <v>7.4895802759025534</v>
      </c>
      <c r="I156" s="57">
        <f t="shared" si="47"/>
        <v>0</v>
      </c>
      <c r="J156" s="57">
        <f t="shared" si="47"/>
        <v>0</v>
      </c>
      <c r="K156" s="43"/>
      <c r="L156" s="4">
        <f t="shared" si="45"/>
        <v>892.70731826631447</v>
      </c>
    </row>
    <row r="157" spans="1:12" x14ac:dyDescent="0.25">
      <c r="A157" s="35" t="s">
        <v>21</v>
      </c>
      <c r="B157" s="57">
        <f t="shared" si="43"/>
        <v>90.692593679679092</v>
      </c>
      <c r="C157" s="57">
        <f t="shared" si="43"/>
        <v>49.563398884649253</v>
      </c>
      <c r="D157" s="57">
        <f t="shared" si="43"/>
        <v>13.657469914881126</v>
      </c>
      <c r="E157" s="57">
        <f t="shared" si="43"/>
        <v>0</v>
      </c>
      <c r="F157" s="52"/>
      <c r="G157" s="57">
        <f t="shared" ref="G157:J157" si="48">G145*G134</f>
        <v>0</v>
      </c>
      <c r="H157" s="57">
        <f t="shared" si="48"/>
        <v>0</v>
      </c>
      <c r="I157" s="57">
        <f t="shared" si="48"/>
        <v>0</v>
      </c>
      <c r="J157" s="57">
        <f t="shared" si="48"/>
        <v>0</v>
      </c>
      <c r="K157" s="43"/>
      <c r="L157" s="4">
        <f t="shared" si="45"/>
        <v>153.91346247920947</v>
      </c>
    </row>
    <row r="158" spans="1:12" x14ac:dyDescent="0.25">
      <c r="A158" s="35" t="s">
        <v>22</v>
      </c>
      <c r="B158" s="57">
        <f t="shared" si="43"/>
        <v>3.1522518996836579</v>
      </c>
      <c r="C158" s="57">
        <f t="shared" si="43"/>
        <v>22.615595342921438</v>
      </c>
      <c r="D158" s="57">
        <f t="shared" si="43"/>
        <v>15.566578612660209</v>
      </c>
      <c r="E158" s="57">
        <f t="shared" si="43"/>
        <v>92.812053615106151</v>
      </c>
      <c r="F158" s="65"/>
      <c r="G158" s="57">
        <f t="shared" ref="G158:J158" si="49">G146*G135</f>
        <v>0</v>
      </c>
      <c r="H158" s="57">
        <f t="shared" si="49"/>
        <v>0</v>
      </c>
      <c r="I158" s="57">
        <f t="shared" si="49"/>
        <v>15.713433127873985</v>
      </c>
      <c r="J158" s="57">
        <f t="shared" si="49"/>
        <v>26.50723999608649</v>
      </c>
      <c r="K158" s="62"/>
      <c r="L158" s="4">
        <f t="shared" si="45"/>
        <v>176.36715259433194</v>
      </c>
    </row>
    <row r="159" spans="1:12" x14ac:dyDescent="0.25">
      <c r="A159" s="59" t="s">
        <v>49</v>
      </c>
      <c r="B159" s="60"/>
      <c r="C159" s="61"/>
      <c r="D159" s="61"/>
      <c r="E159" s="61"/>
      <c r="F159" s="64"/>
      <c r="G159" s="61"/>
      <c r="H159" s="61"/>
      <c r="I159" s="61"/>
      <c r="J159" s="61"/>
      <c r="K159" s="64"/>
      <c r="L159" s="4">
        <f>SUM(L153:L158)</f>
        <v>1610.39200339171</v>
      </c>
    </row>
    <row r="160" spans="1:12" x14ac:dyDescent="0.25">
      <c r="L160" s="46"/>
    </row>
    <row r="161" spans="1:12" x14ac:dyDescent="0.25">
      <c r="L161" s="46"/>
    </row>
    <row r="162" spans="1:12" x14ac:dyDescent="0.25">
      <c r="A162" s="9" t="s">
        <v>168</v>
      </c>
    </row>
    <row r="163" spans="1:12" x14ac:dyDescent="0.25">
      <c r="A163" s="49" t="s">
        <v>16</v>
      </c>
      <c r="B163" s="114" t="s">
        <v>161</v>
      </c>
      <c r="C163" s="114"/>
      <c r="D163" s="114"/>
      <c r="E163" s="114"/>
      <c r="F163" s="114"/>
      <c r="G163" s="114" t="s">
        <v>162</v>
      </c>
      <c r="H163" s="114"/>
      <c r="I163" s="114"/>
      <c r="J163" s="114"/>
      <c r="K163" s="114"/>
      <c r="L163" s="49" t="s">
        <v>44</v>
      </c>
    </row>
    <row r="164" spans="1:12" x14ac:dyDescent="0.25">
      <c r="A164" s="6" t="s">
        <v>17</v>
      </c>
      <c r="B164" s="36" t="s">
        <v>28</v>
      </c>
      <c r="C164" s="36" t="s">
        <v>41</v>
      </c>
      <c r="D164" s="36" t="s">
        <v>42</v>
      </c>
      <c r="E164" s="36" t="s">
        <v>43</v>
      </c>
      <c r="F164" s="10" t="s">
        <v>5</v>
      </c>
      <c r="G164" s="36" t="s">
        <v>28</v>
      </c>
      <c r="H164" s="36" t="s">
        <v>41</v>
      </c>
      <c r="I164" s="36" t="s">
        <v>42</v>
      </c>
      <c r="J164" s="36" t="s">
        <v>43</v>
      </c>
      <c r="K164" s="10" t="s">
        <v>5</v>
      </c>
      <c r="L164" s="30" t="s">
        <v>5</v>
      </c>
    </row>
    <row r="165" spans="1:12" x14ac:dyDescent="0.25">
      <c r="A165" s="40" t="s">
        <v>18</v>
      </c>
      <c r="B165" s="4">
        <f>B96*B130</f>
        <v>1570095</v>
      </c>
      <c r="C165" s="4">
        <f t="shared" ref="C165:E165" si="50">C96*C130</f>
        <v>0</v>
      </c>
      <c r="D165" s="4">
        <f t="shared" si="50"/>
        <v>0</v>
      </c>
      <c r="E165" s="4">
        <f t="shared" si="50"/>
        <v>0</v>
      </c>
      <c r="F165" s="4">
        <f>SUM(B165:E165)</f>
        <v>1570095</v>
      </c>
      <c r="G165" s="4">
        <f>G96*G130</f>
        <v>0</v>
      </c>
      <c r="H165" s="4">
        <f t="shared" ref="H165:J165" si="51">H96*H130</f>
        <v>0</v>
      </c>
      <c r="I165" s="4">
        <f t="shared" si="51"/>
        <v>0</v>
      </c>
      <c r="J165" s="4">
        <f t="shared" si="51"/>
        <v>0</v>
      </c>
      <c r="K165" s="4">
        <f>SUM(G165:J165)</f>
        <v>0</v>
      </c>
      <c r="L165" s="4">
        <f>F165+K165</f>
        <v>1570095</v>
      </c>
    </row>
    <row r="166" spans="1:12" x14ac:dyDescent="0.25">
      <c r="A166" s="40" t="s">
        <v>23</v>
      </c>
      <c r="B166" s="4">
        <f t="shared" ref="B166:E170" si="52">B97*B131</f>
        <v>1039186</v>
      </c>
      <c r="C166" s="4">
        <f t="shared" si="52"/>
        <v>0</v>
      </c>
      <c r="D166" s="4">
        <f t="shared" si="52"/>
        <v>0</v>
      </c>
      <c r="E166" s="4">
        <f t="shared" si="52"/>
        <v>0</v>
      </c>
      <c r="F166" s="4">
        <f t="shared" ref="F166:F170" si="53">SUM(B166:E166)</f>
        <v>1039186</v>
      </c>
      <c r="G166" s="4">
        <f t="shared" ref="G166:J170" si="54">G97*G131</f>
        <v>2971393</v>
      </c>
      <c r="H166" s="4">
        <f t="shared" si="54"/>
        <v>0</v>
      </c>
      <c r="I166" s="4">
        <f t="shared" si="54"/>
        <v>0</v>
      </c>
      <c r="J166" s="4">
        <f t="shared" si="54"/>
        <v>0</v>
      </c>
      <c r="K166" s="4">
        <f t="shared" ref="K166:K170" si="55">SUM(G166:J166)</f>
        <v>2971393</v>
      </c>
      <c r="L166" s="4">
        <f t="shared" ref="L166:L170" si="56">F166+K166</f>
        <v>4010579</v>
      </c>
    </row>
    <row r="167" spans="1:12" x14ac:dyDescent="0.25">
      <c r="A167" s="40" t="s">
        <v>19</v>
      </c>
      <c r="B167" s="4">
        <f t="shared" si="52"/>
        <v>18157465</v>
      </c>
      <c r="C167" s="4">
        <f t="shared" si="52"/>
        <v>0</v>
      </c>
      <c r="D167" s="4">
        <f t="shared" si="52"/>
        <v>0</v>
      </c>
      <c r="E167" s="4">
        <f t="shared" si="52"/>
        <v>0</v>
      </c>
      <c r="F167" s="4">
        <f t="shared" si="53"/>
        <v>18157465</v>
      </c>
      <c r="G167" s="4">
        <f t="shared" si="54"/>
        <v>19803</v>
      </c>
      <c r="H167" s="4">
        <f t="shared" si="54"/>
        <v>0</v>
      </c>
      <c r="I167" s="4">
        <f t="shared" si="54"/>
        <v>0</v>
      </c>
      <c r="J167" s="4">
        <f t="shared" si="54"/>
        <v>0</v>
      </c>
      <c r="K167" s="4">
        <f t="shared" si="55"/>
        <v>19803</v>
      </c>
      <c r="L167" s="4">
        <f t="shared" si="56"/>
        <v>18177268</v>
      </c>
    </row>
    <row r="168" spans="1:12" x14ac:dyDescent="0.25">
      <c r="A168" s="40" t="s">
        <v>20</v>
      </c>
      <c r="B168" s="4">
        <f t="shared" si="52"/>
        <v>44883705</v>
      </c>
      <c r="C168" s="4">
        <f t="shared" si="52"/>
        <v>3579885</v>
      </c>
      <c r="D168" s="4">
        <f t="shared" si="52"/>
        <v>4561539</v>
      </c>
      <c r="E168" s="4">
        <f t="shared" si="52"/>
        <v>0</v>
      </c>
      <c r="F168" s="4">
        <f t="shared" si="53"/>
        <v>53025129</v>
      </c>
      <c r="G168" s="4">
        <f t="shared" si="54"/>
        <v>1261734</v>
      </c>
      <c r="H168" s="4">
        <f t="shared" si="54"/>
        <v>459306</v>
      </c>
      <c r="I168" s="4">
        <f t="shared" si="54"/>
        <v>0</v>
      </c>
      <c r="J168" s="4">
        <f t="shared" si="54"/>
        <v>0</v>
      </c>
      <c r="K168" s="4">
        <f t="shared" si="55"/>
        <v>1721040</v>
      </c>
      <c r="L168" s="4">
        <f t="shared" si="56"/>
        <v>54746169</v>
      </c>
    </row>
    <row r="169" spans="1:12" x14ac:dyDescent="0.25">
      <c r="A169" s="40" t="s">
        <v>21</v>
      </c>
      <c r="B169" s="4">
        <f t="shared" si="52"/>
        <v>5561814</v>
      </c>
      <c r="C169" s="4">
        <f t="shared" si="52"/>
        <v>3039525</v>
      </c>
      <c r="D169" s="4">
        <f t="shared" si="52"/>
        <v>837558</v>
      </c>
      <c r="E169" s="4">
        <f t="shared" si="52"/>
        <v>0</v>
      </c>
      <c r="F169" s="4">
        <f t="shared" si="53"/>
        <v>9438897</v>
      </c>
      <c r="G169" s="4">
        <f t="shared" si="54"/>
        <v>0</v>
      </c>
      <c r="H169" s="4">
        <f t="shared" si="54"/>
        <v>0</v>
      </c>
      <c r="I169" s="4">
        <f t="shared" si="54"/>
        <v>0</v>
      </c>
      <c r="J169" s="4">
        <f t="shared" si="54"/>
        <v>0</v>
      </c>
      <c r="K169" s="4">
        <f t="shared" si="55"/>
        <v>0</v>
      </c>
      <c r="L169" s="4">
        <f t="shared" si="56"/>
        <v>9438897</v>
      </c>
    </row>
    <row r="170" spans="1:12" x14ac:dyDescent="0.25">
      <c r="A170" s="40" t="s">
        <v>22</v>
      </c>
      <c r="B170" s="4">
        <f t="shared" si="52"/>
        <v>193315</v>
      </c>
      <c r="C170" s="4">
        <f t="shared" si="52"/>
        <v>1386924</v>
      </c>
      <c r="D170" s="4">
        <f t="shared" si="52"/>
        <v>954636</v>
      </c>
      <c r="E170" s="4">
        <f t="shared" si="52"/>
        <v>5691792</v>
      </c>
      <c r="F170" s="4">
        <f t="shared" si="53"/>
        <v>8226667</v>
      </c>
      <c r="G170" s="4">
        <f t="shared" si="54"/>
        <v>0</v>
      </c>
      <c r="H170" s="4">
        <f t="shared" si="54"/>
        <v>0</v>
      </c>
      <c r="I170" s="4">
        <f t="shared" si="54"/>
        <v>963642</v>
      </c>
      <c r="J170" s="4">
        <f t="shared" si="54"/>
        <v>1625583</v>
      </c>
      <c r="K170" s="4">
        <f t="shared" si="55"/>
        <v>2589225</v>
      </c>
      <c r="L170" s="4">
        <f t="shared" si="56"/>
        <v>10815892</v>
      </c>
    </row>
    <row r="171" spans="1:12" x14ac:dyDescent="0.25">
      <c r="A171" s="40" t="s">
        <v>5</v>
      </c>
      <c r="B171" s="4">
        <f>SUM(B165:B170)</f>
        <v>71405580</v>
      </c>
      <c r="C171" s="4">
        <f t="shared" ref="C171:F171" si="57">SUM(C165:C170)</f>
        <v>8006334</v>
      </c>
      <c r="D171" s="4">
        <f t="shared" si="57"/>
        <v>6353733</v>
      </c>
      <c r="E171" s="4">
        <f t="shared" si="57"/>
        <v>5691792</v>
      </c>
      <c r="F171" s="4">
        <f t="shared" si="57"/>
        <v>91457439</v>
      </c>
      <c r="G171" s="4">
        <f>SUM(G165:G170)</f>
        <v>4252930</v>
      </c>
      <c r="H171" s="4">
        <f t="shared" ref="H171:L171" si="58">SUM(H165:H170)</f>
        <v>459306</v>
      </c>
      <c r="I171" s="4">
        <f t="shared" si="58"/>
        <v>963642</v>
      </c>
      <c r="J171" s="4">
        <f t="shared" si="58"/>
        <v>1625583</v>
      </c>
      <c r="K171" s="4">
        <f t="shared" si="58"/>
        <v>7301461</v>
      </c>
      <c r="L171" s="4">
        <f t="shared" si="58"/>
        <v>98758900</v>
      </c>
    </row>
    <row r="172" spans="1:12" x14ac:dyDescent="0.25">
      <c r="A172" s="55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x14ac:dyDescent="0.25">
      <c r="L173" s="46"/>
    </row>
    <row r="174" spans="1:12" x14ac:dyDescent="0.25">
      <c r="A174" s="9" t="s">
        <v>169</v>
      </c>
    </row>
    <row r="175" spans="1:12" x14ac:dyDescent="0.25">
      <c r="A175" s="49" t="s">
        <v>16</v>
      </c>
      <c r="B175" s="114" t="s">
        <v>161</v>
      </c>
      <c r="C175" s="114"/>
      <c r="D175" s="114"/>
      <c r="E175" s="114"/>
      <c r="F175" s="114"/>
      <c r="G175" s="114" t="s">
        <v>162</v>
      </c>
      <c r="H175" s="114"/>
      <c r="I175" s="114"/>
      <c r="J175" s="114"/>
      <c r="K175" s="114"/>
      <c r="L175" s="49" t="s">
        <v>44</v>
      </c>
    </row>
    <row r="176" spans="1:12" x14ac:dyDescent="0.25">
      <c r="A176" s="6" t="s">
        <v>17</v>
      </c>
      <c r="B176" s="36" t="s">
        <v>28</v>
      </c>
      <c r="C176" s="36" t="s">
        <v>41</v>
      </c>
      <c r="D176" s="36" t="s">
        <v>42</v>
      </c>
      <c r="E176" s="36" t="s">
        <v>43</v>
      </c>
      <c r="F176" s="10" t="s">
        <v>5</v>
      </c>
      <c r="G176" s="36" t="s">
        <v>28</v>
      </c>
      <c r="H176" s="36" t="s">
        <v>41</v>
      </c>
      <c r="I176" s="36" t="s">
        <v>42</v>
      </c>
      <c r="J176" s="36" t="s">
        <v>43</v>
      </c>
      <c r="K176" s="10" t="s">
        <v>5</v>
      </c>
      <c r="L176" s="30" t="s">
        <v>5</v>
      </c>
    </row>
    <row r="177" spans="1:12" x14ac:dyDescent="0.25">
      <c r="A177" s="40" t="s">
        <v>18</v>
      </c>
      <c r="B177" s="11">
        <f>B165/$L$171</f>
        <v>1.5898263346392071E-2</v>
      </c>
      <c r="C177" s="11">
        <f t="shared" ref="C177:L177" si="59">C165/$L$171</f>
        <v>0</v>
      </c>
      <c r="D177" s="11">
        <f t="shared" si="59"/>
        <v>0</v>
      </c>
      <c r="E177" s="11">
        <f t="shared" si="59"/>
        <v>0</v>
      </c>
      <c r="F177" s="11">
        <f t="shared" si="59"/>
        <v>1.5898263346392071E-2</v>
      </c>
      <c r="G177" s="11">
        <f t="shared" si="59"/>
        <v>0</v>
      </c>
      <c r="H177" s="11">
        <f t="shared" si="59"/>
        <v>0</v>
      </c>
      <c r="I177" s="11">
        <f t="shared" si="59"/>
        <v>0</v>
      </c>
      <c r="J177" s="11">
        <f t="shared" si="59"/>
        <v>0</v>
      </c>
      <c r="K177" s="11">
        <f t="shared" si="59"/>
        <v>0</v>
      </c>
      <c r="L177" s="11">
        <f t="shared" si="59"/>
        <v>1.5898263346392071E-2</v>
      </c>
    </row>
    <row r="178" spans="1:12" x14ac:dyDescent="0.25">
      <c r="A178" s="40" t="s">
        <v>23</v>
      </c>
      <c r="B178" s="11">
        <f t="shared" ref="B178:L183" si="60">B166/$L$171</f>
        <v>1.0522454178813251E-2</v>
      </c>
      <c r="C178" s="11">
        <f t="shared" si="60"/>
        <v>0</v>
      </c>
      <c r="D178" s="11">
        <f t="shared" si="60"/>
        <v>0</v>
      </c>
      <c r="E178" s="11">
        <f t="shared" si="60"/>
        <v>0</v>
      </c>
      <c r="F178" s="11">
        <f t="shared" si="60"/>
        <v>1.0522454178813251E-2</v>
      </c>
      <c r="G178" s="11">
        <f t="shared" si="60"/>
        <v>3.0087344026715566E-2</v>
      </c>
      <c r="H178" s="11">
        <f t="shared" si="60"/>
        <v>0</v>
      </c>
      <c r="I178" s="11">
        <f t="shared" si="60"/>
        <v>0</v>
      </c>
      <c r="J178" s="11">
        <f t="shared" si="60"/>
        <v>0</v>
      </c>
      <c r="K178" s="11">
        <f t="shared" si="60"/>
        <v>3.0087344026715566E-2</v>
      </c>
      <c r="L178" s="11">
        <f t="shared" si="60"/>
        <v>4.0609798205528819E-2</v>
      </c>
    </row>
    <row r="179" spans="1:12" x14ac:dyDescent="0.25">
      <c r="A179" s="40" t="s">
        <v>19</v>
      </c>
      <c r="B179" s="11">
        <f t="shared" si="60"/>
        <v>0.18385649293380141</v>
      </c>
      <c r="C179" s="11">
        <f t="shared" si="60"/>
        <v>0</v>
      </c>
      <c r="D179" s="11">
        <f t="shared" si="60"/>
        <v>0</v>
      </c>
      <c r="E179" s="11">
        <f t="shared" si="60"/>
        <v>0</v>
      </c>
      <c r="F179" s="11">
        <f t="shared" si="60"/>
        <v>0.18385649293380141</v>
      </c>
      <c r="G179" s="11">
        <f t="shared" si="60"/>
        <v>2.0051863680134146E-4</v>
      </c>
      <c r="H179" s="11">
        <f t="shared" si="60"/>
        <v>0</v>
      </c>
      <c r="I179" s="11">
        <f t="shared" si="60"/>
        <v>0</v>
      </c>
      <c r="J179" s="11">
        <f t="shared" si="60"/>
        <v>0</v>
      </c>
      <c r="K179" s="11">
        <f t="shared" si="60"/>
        <v>2.0051863680134146E-4</v>
      </c>
      <c r="L179" s="11">
        <f t="shared" si="60"/>
        <v>0.18405701157060275</v>
      </c>
    </row>
    <row r="180" spans="1:12" x14ac:dyDescent="0.25">
      <c r="A180" s="40" t="s">
        <v>20</v>
      </c>
      <c r="B180" s="11">
        <f t="shared" si="60"/>
        <v>0.45447757113536097</v>
      </c>
      <c r="C180" s="11">
        <f t="shared" si="60"/>
        <v>3.624873302558048E-2</v>
      </c>
      <c r="D180" s="11">
        <f t="shared" si="60"/>
        <v>4.6188637175991226E-2</v>
      </c>
      <c r="E180" s="11">
        <f t="shared" si="60"/>
        <v>0</v>
      </c>
      <c r="F180" s="11">
        <f t="shared" si="60"/>
        <v>0.53691494133693263</v>
      </c>
      <c r="G180" s="11">
        <f t="shared" si="60"/>
        <v>1.2775901716199755E-2</v>
      </c>
      <c r="H180" s="11">
        <f t="shared" si="60"/>
        <v>4.6507808410178727E-3</v>
      </c>
      <c r="I180" s="11">
        <f t="shared" si="60"/>
        <v>0</v>
      </c>
      <c r="J180" s="11">
        <f t="shared" si="60"/>
        <v>0</v>
      </c>
      <c r="K180" s="11">
        <f t="shared" si="60"/>
        <v>1.7426682557217629E-2</v>
      </c>
      <c r="L180" s="11">
        <f t="shared" si="60"/>
        <v>0.55434162389415031</v>
      </c>
    </row>
    <row r="181" spans="1:12" x14ac:dyDescent="0.25">
      <c r="A181" s="40" t="s">
        <v>21</v>
      </c>
      <c r="B181" s="11">
        <f t="shared" si="60"/>
        <v>5.6317091421633901E-2</v>
      </c>
      <c r="C181" s="11">
        <f t="shared" si="60"/>
        <v>3.0777226153794746E-2</v>
      </c>
      <c r="D181" s="11">
        <f t="shared" si="60"/>
        <v>8.4808356512678859E-3</v>
      </c>
      <c r="E181" s="11">
        <f t="shared" si="60"/>
        <v>0</v>
      </c>
      <c r="F181" s="11">
        <f t="shared" si="60"/>
        <v>9.5575153226696533E-2</v>
      </c>
      <c r="G181" s="11">
        <f t="shared" si="60"/>
        <v>0</v>
      </c>
      <c r="H181" s="11">
        <f t="shared" si="60"/>
        <v>0</v>
      </c>
      <c r="I181" s="11">
        <f t="shared" si="60"/>
        <v>0</v>
      </c>
      <c r="J181" s="11">
        <f t="shared" si="60"/>
        <v>0</v>
      </c>
      <c r="K181" s="11">
        <f t="shared" si="60"/>
        <v>0</v>
      </c>
      <c r="L181" s="11">
        <f t="shared" si="60"/>
        <v>9.5575153226696533E-2</v>
      </c>
    </row>
    <row r="182" spans="1:12" x14ac:dyDescent="0.25">
      <c r="A182" s="40" t="s">
        <v>22</v>
      </c>
      <c r="B182" s="11">
        <f t="shared" si="60"/>
        <v>1.9574438354416665E-3</v>
      </c>
      <c r="C182" s="11">
        <f t="shared" si="60"/>
        <v>1.4043534304250047E-2</v>
      </c>
      <c r="D182" s="11">
        <f t="shared" si="60"/>
        <v>9.6663288068214604E-3</v>
      </c>
      <c r="E182" s="11">
        <f t="shared" si="60"/>
        <v>5.7633205716143054E-2</v>
      </c>
      <c r="F182" s="11">
        <f t="shared" si="60"/>
        <v>8.3300512662656229E-2</v>
      </c>
      <c r="G182" s="11">
        <f t="shared" si="60"/>
        <v>0</v>
      </c>
      <c r="H182" s="11">
        <f t="shared" si="60"/>
        <v>0</v>
      </c>
      <c r="I182" s="11">
        <f t="shared" si="60"/>
        <v>9.75752058801789E-3</v>
      </c>
      <c r="J182" s="11">
        <f t="shared" si="60"/>
        <v>1.6460116505955413E-2</v>
      </c>
      <c r="K182" s="11">
        <f t="shared" si="60"/>
        <v>2.6217637093973303E-2</v>
      </c>
      <c r="L182" s="11">
        <f t="shared" si="60"/>
        <v>0.10951814975662953</v>
      </c>
    </row>
    <row r="183" spans="1:12" x14ac:dyDescent="0.25">
      <c r="A183" s="40" t="s">
        <v>5</v>
      </c>
      <c r="B183" s="11">
        <f t="shared" si="60"/>
        <v>0.72302931685144323</v>
      </c>
      <c r="C183" s="11">
        <f t="shared" si="60"/>
        <v>8.1069493483625271E-2</v>
      </c>
      <c r="D183" s="11">
        <f t="shared" si="60"/>
        <v>6.4335801634080578E-2</v>
      </c>
      <c r="E183" s="11">
        <f t="shared" si="60"/>
        <v>5.7633205716143054E-2</v>
      </c>
      <c r="F183" s="11">
        <f t="shared" si="60"/>
        <v>0.92606781768529212</v>
      </c>
      <c r="G183" s="11">
        <f t="shared" si="60"/>
        <v>4.3063764379716665E-2</v>
      </c>
      <c r="H183" s="11">
        <f t="shared" si="60"/>
        <v>4.6507808410178727E-3</v>
      </c>
      <c r="I183" s="11">
        <f t="shared" si="60"/>
        <v>9.75752058801789E-3</v>
      </c>
      <c r="J183" s="11">
        <f t="shared" si="60"/>
        <v>1.6460116505955413E-2</v>
      </c>
      <c r="K183" s="11">
        <f t="shared" si="60"/>
        <v>7.3932182314707842E-2</v>
      </c>
      <c r="L183" s="11">
        <f>SUM(L177:L182)</f>
        <v>1</v>
      </c>
    </row>
    <row r="184" spans="1:12" x14ac:dyDescent="0.25">
      <c r="L184" s="46"/>
    </row>
    <row r="185" spans="1:12" x14ac:dyDescent="0.25">
      <c r="L185" s="46"/>
    </row>
    <row r="186" spans="1:12" x14ac:dyDescent="0.25">
      <c r="A186" s="9" t="s">
        <v>170</v>
      </c>
    </row>
    <row r="187" spans="1:12" x14ac:dyDescent="0.25">
      <c r="A187" s="5" t="s">
        <v>16</v>
      </c>
      <c r="B187" s="114" t="s">
        <v>161</v>
      </c>
      <c r="C187" s="114"/>
      <c r="D187" s="114"/>
      <c r="E187" s="114"/>
      <c r="F187" s="114"/>
      <c r="G187" s="114" t="s">
        <v>162</v>
      </c>
      <c r="H187" s="114"/>
      <c r="I187" s="114"/>
      <c r="J187" s="114"/>
      <c r="K187" s="114"/>
      <c r="L187" s="5" t="s">
        <v>44</v>
      </c>
    </row>
    <row r="188" spans="1:12" x14ac:dyDescent="0.25">
      <c r="A188" s="6" t="s">
        <v>17</v>
      </c>
      <c r="B188" s="34" t="s">
        <v>28</v>
      </c>
      <c r="C188" s="34" t="s">
        <v>41</v>
      </c>
      <c r="D188" s="34" t="s">
        <v>42</v>
      </c>
      <c r="E188" s="47" t="s">
        <v>43</v>
      </c>
      <c r="F188" s="50"/>
      <c r="G188" s="48" t="s">
        <v>28</v>
      </c>
      <c r="H188" s="34" t="s">
        <v>41</v>
      </c>
      <c r="I188" s="34" t="s">
        <v>42</v>
      </c>
      <c r="J188" s="36" t="s">
        <v>43</v>
      </c>
      <c r="K188" s="63"/>
      <c r="L188" s="30" t="s">
        <v>5</v>
      </c>
    </row>
    <row r="189" spans="1:12" x14ac:dyDescent="0.25">
      <c r="A189" s="35" t="s">
        <v>18</v>
      </c>
      <c r="B189" s="11">
        <f>B177*B119</f>
        <v>7.1542185058764323E-3</v>
      </c>
      <c r="C189" s="11">
        <f t="shared" ref="C189:E189" si="61">C177*C119</f>
        <v>0</v>
      </c>
      <c r="D189" s="11">
        <f t="shared" si="61"/>
        <v>0</v>
      </c>
      <c r="E189" s="11">
        <f t="shared" si="61"/>
        <v>0</v>
      </c>
      <c r="F189" s="52"/>
      <c r="G189" s="11">
        <f>G177*G119</f>
        <v>0</v>
      </c>
      <c r="H189" s="11">
        <f t="shared" ref="H189:J189" si="62">H177*H119</f>
        <v>0</v>
      </c>
      <c r="I189" s="11">
        <f t="shared" si="62"/>
        <v>0</v>
      </c>
      <c r="J189" s="11">
        <f t="shared" si="62"/>
        <v>0</v>
      </c>
      <c r="K189" s="62"/>
      <c r="L189" s="7">
        <f>SUM(B189:K189)</f>
        <v>7.1542185058764323E-3</v>
      </c>
    </row>
    <row r="190" spans="1:12" x14ac:dyDescent="0.25">
      <c r="A190" s="35" t="s">
        <v>23</v>
      </c>
      <c r="B190" s="11">
        <f t="shared" ref="B190:E194" si="63">B178*B120</f>
        <v>4.735104380465963E-3</v>
      </c>
      <c r="C190" s="11">
        <f t="shared" si="63"/>
        <v>0</v>
      </c>
      <c r="D190" s="11">
        <f t="shared" si="63"/>
        <v>0</v>
      </c>
      <c r="E190" s="11">
        <f t="shared" si="63"/>
        <v>0</v>
      </c>
      <c r="F190" s="52"/>
      <c r="G190" s="11">
        <f t="shared" ref="G190:J190" si="64">G178*G120</f>
        <v>1.3539304812022005E-2</v>
      </c>
      <c r="H190" s="11">
        <f t="shared" si="64"/>
        <v>0</v>
      </c>
      <c r="I190" s="11">
        <f t="shared" si="64"/>
        <v>0</v>
      </c>
      <c r="J190" s="11">
        <f t="shared" si="64"/>
        <v>0</v>
      </c>
      <c r="K190" s="62"/>
      <c r="L190" s="7">
        <f t="shared" ref="L190:L194" si="65">SUM(B190:K190)</f>
        <v>1.8274409192487968E-2</v>
      </c>
    </row>
    <row r="191" spans="1:12" x14ac:dyDescent="0.25">
      <c r="A191" s="35" t="s">
        <v>19</v>
      </c>
      <c r="B191" s="11">
        <f t="shared" si="63"/>
        <v>8.2735421820210639E-2</v>
      </c>
      <c r="C191" s="11">
        <f t="shared" si="63"/>
        <v>0</v>
      </c>
      <c r="D191" s="11">
        <f t="shared" si="63"/>
        <v>0</v>
      </c>
      <c r="E191" s="11">
        <f t="shared" si="63"/>
        <v>0</v>
      </c>
      <c r="F191" s="52"/>
      <c r="G191" s="11">
        <f t="shared" ref="G191:J191" si="66">G179*G121</f>
        <v>9.0233386560603651E-5</v>
      </c>
      <c r="H191" s="11">
        <f t="shared" si="66"/>
        <v>0</v>
      </c>
      <c r="I191" s="11">
        <f t="shared" si="66"/>
        <v>0</v>
      </c>
      <c r="J191" s="11">
        <f t="shared" si="66"/>
        <v>0</v>
      </c>
      <c r="K191" s="62"/>
      <c r="L191" s="7">
        <f t="shared" si="65"/>
        <v>8.2825655206771237E-2</v>
      </c>
    </row>
    <row r="192" spans="1:12" x14ac:dyDescent="0.25">
      <c r="A192" s="35" t="s">
        <v>20</v>
      </c>
      <c r="B192" s="11">
        <f t="shared" si="63"/>
        <v>0.2317835612790341</v>
      </c>
      <c r="C192" s="11">
        <f t="shared" si="63"/>
        <v>2.8636499090208579E-2</v>
      </c>
      <c r="D192" s="11">
        <f t="shared" si="63"/>
        <v>3.648902336903307E-2</v>
      </c>
      <c r="E192" s="11">
        <f t="shared" si="63"/>
        <v>0</v>
      </c>
      <c r="F192" s="52"/>
      <c r="G192" s="11">
        <f t="shared" ref="G192:J192" si="67">G180*G122</f>
        <v>5.7491557722898897E-3</v>
      </c>
      <c r="H192" s="11">
        <f t="shared" si="67"/>
        <v>3.6741168644041197E-3</v>
      </c>
      <c r="I192" s="11">
        <f t="shared" si="67"/>
        <v>0</v>
      </c>
      <c r="J192" s="11">
        <f t="shared" si="67"/>
        <v>0</v>
      </c>
      <c r="K192" s="62"/>
      <c r="L192" s="7">
        <f t="shared" si="65"/>
        <v>0.30633235637496981</v>
      </c>
    </row>
    <row r="193" spans="1:12" x14ac:dyDescent="0.25">
      <c r="A193" s="35" t="s">
        <v>21</v>
      </c>
      <c r="B193" s="11">
        <f t="shared" si="63"/>
        <v>2.5342691139735255E-2</v>
      </c>
      <c r="C193" s="11">
        <f t="shared" si="63"/>
        <v>2.4314008661497851E-2</v>
      </c>
      <c r="D193" s="11">
        <f t="shared" si="63"/>
        <v>6.6998601645016304E-3</v>
      </c>
      <c r="E193" s="11">
        <f t="shared" si="63"/>
        <v>0</v>
      </c>
      <c r="F193" s="52"/>
      <c r="G193" s="11">
        <f t="shared" ref="G193:J193" si="68">G181*G123</f>
        <v>0</v>
      </c>
      <c r="H193" s="11">
        <f t="shared" si="68"/>
        <v>0</v>
      </c>
      <c r="I193" s="11">
        <f t="shared" si="68"/>
        <v>0</v>
      </c>
      <c r="J193" s="11">
        <f t="shared" si="68"/>
        <v>0</v>
      </c>
      <c r="K193" s="62"/>
      <c r="L193" s="7">
        <f t="shared" si="65"/>
        <v>5.6356559965734736E-2</v>
      </c>
    </row>
    <row r="194" spans="1:12" x14ac:dyDescent="0.25">
      <c r="A194" s="35" t="s">
        <v>22</v>
      </c>
      <c r="B194" s="11">
        <f t="shared" si="63"/>
        <v>8.8084972594874996E-4</v>
      </c>
      <c r="C194" s="11">
        <f t="shared" si="63"/>
        <v>1.1094392100357538E-2</v>
      </c>
      <c r="D194" s="11">
        <f t="shared" si="63"/>
        <v>7.6363997573889539E-3</v>
      </c>
      <c r="E194" s="11">
        <f t="shared" si="63"/>
        <v>4.5530232515753014E-2</v>
      </c>
      <c r="F194" s="65"/>
      <c r="G194" s="11">
        <f t="shared" ref="G194:J194" si="69">G182*G124</f>
        <v>0</v>
      </c>
      <c r="H194" s="11">
        <f t="shared" si="69"/>
        <v>0</v>
      </c>
      <c r="I194" s="11">
        <f t="shared" si="69"/>
        <v>7.7084412645341332E-3</v>
      </c>
      <c r="J194" s="11">
        <f t="shared" si="69"/>
        <v>1.3003492039704778E-2</v>
      </c>
      <c r="K194" s="62"/>
      <c r="L194" s="7">
        <f t="shared" si="65"/>
        <v>8.5853807403687157E-2</v>
      </c>
    </row>
    <row r="195" spans="1:12" x14ac:dyDescent="0.25">
      <c r="A195" s="59" t="s">
        <v>46</v>
      </c>
      <c r="B195" s="60"/>
      <c r="C195" s="61"/>
      <c r="D195" s="61"/>
      <c r="E195" s="61"/>
      <c r="F195" s="64"/>
      <c r="G195" s="61"/>
      <c r="H195" s="61"/>
      <c r="I195" s="61"/>
      <c r="J195" s="61"/>
      <c r="K195" s="64"/>
      <c r="L195" s="7">
        <f>SUM(L189:L194)</f>
        <v>0.55679700664952736</v>
      </c>
    </row>
    <row r="196" spans="1:12" x14ac:dyDescent="0.25">
      <c r="L196" s="56"/>
    </row>
    <row r="197" spans="1:12" x14ac:dyDescent="0.25">
      <c r="L197" s="56"/>
    </row>
    <row r="198" spans="1:12" x14ac:dyDescent="0.25">
      <c r="A198" s="9" t="s">
        <v>59</v>
      </c>
    </row>
    <row r="199" spans="1:12" x14ac:dyDescent="0.25">
      <c r="A199" s="36" t="s">
        <v>6</v>
      </c>
      <c r="B199" s="36" t="s">
        <v>9</v>
      </c>
    </row>
    <row r="200" spans="1:12" x14ac:dyDescent="0.25">
      <c r="A200" s="58" t="s">
        <v>35</v>
      </c>
      <c r="B200" s="3">
        <f>$B$43</f>
        <v>13</v>
      </c>
    </row>
    <row r="201" spans="1:12" x14ac:dyDescent="0.25">
      <c r="A201" s="58" t="s">
        <v>50</v>
      </c>
      <c r="B201" s="4">
        <f>ROUND($L$159,0)</f>
        <v>1610</v>
      </c>
      <c r="L201" s="2"/>
    </row>
    <row r="202" spans="1:12" x14ac:dyDescent="0.25">
      <c r="A202" s="58" t="s">
        <v>171</v>
      </c>
      <c r="B202" s="4">
        <f>ROUND($B$200*$B$201,0)</f>
        <v>20930</v>
      </c>
    </row>
    <row r="203" spans="1:12" x14ac:dyDescent="0.25">
      <c r="A203" s="58" t="s">
        <v>15</v>
      </c>
      <c r="B203" s="29">
        <f>ROUND($L$195,2)</f>
        <v>0.56000000000000005</v>
      </c>
    </row>
    <row r="204" spans="1:12" x14ac:dyDescent="0.25">
      <c r="A204" s="58" t="s">
        <v>172</v>
      </c>
      <c r="B204" s="4">
        <f>ROUND($B$202*$B$203,0)</f>
        <v>11721</v>
      </c>
    </row>
    <row r="205" spans="1:12" x14ac:dyDescent="0.25">
      <c r="J205" s="68"/>
    </row>
    <row r="206" spans="1:12" x14ac:dyDescent="0.25">
      <c r="J206" s="68"/>
    </row>
    <row r="207" spans="1:12" x14ac:dyDescent="0.25">
      <c r="A207" s="12" t="s">
        <v>182</v>
      </c>
      <c r="J207" s="68"/>
    </row>
    <row r="208" spans="1:12" x14ac:dyDescent="0.25">
      <c r="A208" s="49" t="s">
        <v>16</v>
      </c>
      <c r="B208" s="114" t="s">
        <v>161</v>
      </c>
      <c r="C208" s="114"/>
      <c r="D208" s="114"/>
      <c r="E208" s="114"/>
      <c r="F208" s="114" t="s">
        <v>162</v>
      </c>
      <c r="G208" s="114"/>
      <c r="H208" s="114"/>
      <c r="I208" s="114"/>
      <c r="J208" s="69"/>
    </row>
    <row r="209" spans="1:10" x14ac:dyDescent="0.25">
      <c r="A209" s="6" t="s">
        <v>17</v>
      </c>
      <c r="B209" s="36" t="s">
        <v>28</v>
      </c>
      <c r="C209" s="36" t="s">
        <v>41</v>
      </c>
      <c r="D209" s="36" t="s">
        <v>42</v>
      </c>
      <c r="E209" s="36" t="s">
        <v>43</v>
      </c>
      <c r="F209" s="36" t="s">
        <v>28</v>
      </c>
      <c r="G209" s="36" t="s">
        <v>41</v>
      </c>
      <c r="H209" s="36" t="s">
        <v>42</v>
      </c>
      <c r="I209" s="36" t="s">
        <v>43</v>
      </c>
      <c r="J209" s="45"/>
    </row>
    <row r="210" spans="1:10" x14ac:dyDescent="0.25">
      <c r="A210" s="40" t="s">
        <v>18</v>
      </c>
      <c r="B210" s="4">
        <f>IF(B119&lt;&gt;0,$B$204/B119,"")</f>
        <v>26046.666666666664</v>
      </c>
      <c r="C210" s="4" t="str">
        <f t="shared" ref="C210:E210" si="70">IF(C119&lt;&gt;0,$B$204/C119,"")</f>
        <v/>
      </c>
      <c r="D210" s="4" t="str">
        <f t="shared" si="70"/>
        <v/>
      </c>
      <c r="E210" s="4" t="str">
        <f t="shared" si="70"/>
        <v/>
      </c>
      <c r="F210" s="4" t="str">
        <f>IF(G119&lt;&gt;0,$B$204/G119,"")</f>
        <v/>
      </c>
      <c r="G210" s="4" t="str">
        <f t="shared" ref="G210:I210" si="71">IF(H119&lt;&gt;0,$B$204/H119,"")</f>
        <v/>
      </c>
      <c r="H210" s="4" t="str">
        <f t="shared" si="71"/>
        <v/>
      </c>
      <c r="I210" s="4" t="str">
        <f t="shared" si="71"/>
        <v/>
      </c>
      <c r="J210" s="70"/>
    </row>
    <row r="211" spans="1:10" x14ac:dyDescent="0.25">
      <c r="A211" s="40" t="s">
        <v>23</v>
      </c>
      <c r="B211" s="4">
        <f t="shared" ref="B211:E215" si="72">IF(B120&lt;&gt;0,$B$204/B120,"")</f>
        <v>26046.666666666664</v>
      </c>
      <c r="C211" s="4" t="str">
        <f t="shared" si="72"/>
        <v/>
      </c>
      <c r="D211" s="4" t="str">
        <f t="shared" si="72"/>
        <v/>
      </c>
      <c r="E211" s="4" t="str">
        <f t="shared" si="72"/>
        <v/>
      </c>
      <c r="F211" s="4">
        <f t="shared" ref="F211:I215" si="73">IF(G120&lt;&gt;0,$B$204/G120,"")</f>
        <v>26046.666666666664</v>
      </c>
      <c r="G211" s="4" t="str">
        <f t="shared" si="73"/>
        <v/>
      </c>
      <c r="H211" s="4" t="str">
        <f t="shared" si="73"/>
        <v/>
      </c>
      <c r="I211" s="4" t="str">
        <f t="shared" si="73"/>
        <v/>
      </c>
      <c r="J211" s="70"/>
    </row>
    <row r="212" spans="1:10" x14ac:dyDescent="0.25">
      <c r="A212" s="40" t="s">
        <v>19</v>
      </c>
      <c r="B212" s="4">
        <f t="shared" si="72"/>
        <v>26046.666666666664</v>
      </c>
      <c r="C212" s="4" t="str">
        <f t="shared" si="72"/>
        <v/>
      </c>
      <c r="D212" s="4" t="str">
        <f t="shared" si="72"/>
        <v/>
      </c>
      <c r="E212" s="4" t="str">
        <f t="shared" si="72"/>
        <v/>
      </c>
      <c r="F212" s="4">
        <f t="shared" si="73"/>
        <v>26046.666666666664</v>
      </c>
      <c r="G212" s="4" t="str">
        <f t="shared" si="73"/>
        <v/>
      </c>
      <c r="H212" s="4" t="str">
        <f t="shared" si="73"/>
        <v/>
      </c>
      <c r="I212" s="4" t="str">
        <f t="shared" si="73"/>
        <v/>
      </c>
      <c r="J212" s="70"/>
    </row>
    <row r="213" spans="1:10" x14ac:dyDescent="0.25">
      <c r="A213" s="40" t="s">
        <v>20</v>
      </c>
      <c r="B213" s="4">
        <f t="shared" si="72"/>
        <v>22982.352941176468</v>
      </c>
      <c r="C213" s="4">
        <f t="shared" si="72"/>
        <v>14836.708860759492</v>
      </c>
      <c r="D213" s="4">
        <f t="shared" si="72"/>
        <v>14836.708860759492</v>
      </c>
      <c r="E213" s="4" t="str">
        <f t="shared" si="72"/>
        <v/>
      </c>
      <c r="F213" s="4">
        <f t="shared" si="73"/>
        <v>26046.666666666664</v>
      </c>
      <c r="G213" s="4">
        <f t="shared" si="73"/>
        <v>14836.708860759492</v>
      </c>
      <c r="H213" s="4" t="str">
        <f t="shared" si="73"/>
        <v/>
      </c>
      <c r="I213" s="4" t="str">
        <f t="shared" si="73"/>
        <v/>
      </c>
      <c r="J213" s="70"/>
    </row>
    <row r="214" spans="1:10" x14ac:dyDescent="0.25">
      <c r="A214" s="40" t="s">
        <v>21</v>
      </c>
      <c r="B214" s="4">
        <f t="shared" si="72"/>
        <v>26046.666666666664</v>
      </c>
      <c r="C214" s="4">
        <f t="shared" si="72"/>
        <v>14836.708860759492</v>
      </c>
      <c r="D214" s="4">
        <f t="shared" si="72"/>
        <v>14836.708860759492</v>
      </c>
      <c r="E214" s="4" t="str">
        <f t="shared" si="72"/>
        <v/>
      </c>
      <c r="F214" s="4" t="str">
        <f t="shared" si="73"/>
        <v/>
      </c>
      <c r="G214" s="4" t="str">
        <f t="shared" si="73"/>
        <v/>
      </c>
      <c r="H214" s="4" t="str">
        <f t="shared" si="73"/>
        <v/>
      </c>
      <c r="I214" s="4" t="str">
        <f t="shared" si="73"/>
        <v/>
      </c>
      <c r="J214" s="70"/>
    </row>
    <row r="215" spans="1:10" x14ac:dyDescent="0.25">
      <c r="A215" s="40" t="s">
        <v>22</v>
      </c>
      <c r="B215" s="4">
        <f t="shared" si="72"/>
        <v>26046.666666666664</v>
      </c>
      <c r="C215" s="4">
        <f t="shared" si="72"/>
        <v>14836.708860759492</v>
      </c>
      <c r="D215" s="4">
        <f t="shared" si="72"/>
        <v>14836.708860759492</v>
      </c>
      <c r="E215" s="4">
        <f t="shared" si="72"/>
        <v>14836.708860759492</v>
      </c>
      <c r="F215" s="4" t="str">
        <f t="shared" si="73"/>
        <v/>
      </c>
      <c r="G215" s="4" t="str">
        <f t="shared" si="73"/>
        <v/>
      </c>
      <c r="H215" s="4">
        <f t="shared" si="73"/>
        <v>14836.708860759492</v>
      </c>
      <c r="I215" s="4">
        <f t="shared" si="73"/>
        <v>14836.708860759492</v>
      </c>
      <c r="J215" s="70"/>
    </row>
  </sheetData>
  <mergeCells count="32">
    <mergeCell ref="B106:F106"/>
    <mergeCell ref="G106:K106"/>
    <mergeCell ref="B117:F117"/>
    <mergeCell ref="G117:K117"/>
    <mergeCell ref="B128:F128"/>
    <mergeCell ref="G128:K128"/>
    <mergeCell ref="B139:F139"/>
    <mergeCell ref="G139:K139"/>
    <mergeCell ref="B187:F187"/>
    <mergeCell ref="G187:K187"/>
    <mergeCell ref="B151:F151"/>
    <mergeCell ref="G151:K151"/>
    <mergeCell ref="B32:D32"/>
    <mergeCell ref="E32:G32"/>
    <mergeCell ref="H32:J32"/>
    <mergeCell ref="K32:M32"/>
    <mergeCell ref="B94:F94"/>
    <mergeCell ref="G94:K94"/>
    <mergeCell ref="B8:E8"/>
    <mergeCell ref="F8:I8"/>
    <mergeCell ref="J8:M8"/>
    <mergeCell ref="N8:Q8"/>
    <mergeCell ref="B20:E20"/>
    <mergeCell ref="F20:I20"/>
    <mergeCell ref="J20:M20"/>
    <mergeCell ref="N20:Q20"/>
    <mergeCell ref="F208:I208"/>
    <mergeCell ref="B208:E208"/>
    <mergeCell ref="B163:F163"/>
    <mergeCell ref="G163:K163"/>
    <mergeCell ref="B175:F175"/>
    <mergeCell ref="G175:K175"/>
  </mergeCells>
  <hyperlinks>
    <hyperlink ref="B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workbookViewId="0"/>
  </sheetViews>
  <sheetFormatPr defaultRowHeight="15" x14ac:dyDescent="0.25"/>
  <cols>
    <col min="1" max="1" width="50.7109375" customWidth="1"/>
    <col min="2" max="18" width="15.7109375" customWidth="1"/>
  </cols>
  <sheetData>
    <row r="1" spans="1:18" s="13" customFormat="1" x14ac:dyDescent="0.25">
      <c r="A1" s="14" t="s">
        <v>12</v>
      </c>
      <c r="B1" s="15"/>
      <c r="C1" s="15"/>
    </row>
    <row r="2" spans="1:18" s="13" customFormat="1" x14ac:dyDescent="0.25">
      <c r="A2" s="15" t="s">
        <v>10</v>
      </c>
      <c r="B2" s="16" t="s">
        <v>11</v>
      </c>
      <c r="C2" s="15"/>
    </row>
    <row r="3" spans="1:18" s="13" customFormat="1" x14ac:dyDescent="0.25">
      <c r="A3" s="15"/>
      <c r="B3" s="17" t="s">
        <v>13</v>
      </c>
      <c r="C3" s="15"/>
    </row>
    <row r="4" spans="1:18" s="13" customFormat="1" x14ac:dyDescent="0.25">
      <c r="A4" s="15"/>
      <c r="B4" s="18" t="s">
        <v>14</v>
      </c>
      <c r="C4" s="15"/>
    </row>
    <row r="7" spans="1:18" x14ac:dyDescent="0.25">
      <c r="A7" s="9" t="s">
        <v>55</v>
      </c>
    </row>
    <row r="8" spans="1:18" x14ac:dyDescent="0.25">
      <c r="A8" s="94" t="s">
        <v>16</v>
      </c>
      <c r="B8" s="114" t="s">
        <v>28</v>
      </c>
      <c r="C8" s="114"/>
      <c r="D8" s="114"/>
      <c r="E8" s="114"/>
      <c r="F8" s="114" t="s">
        <v>152</v>
      </c>
      <c r="G8" s="114"/>
      <c r="H8" s="114"/>
      <c r="I8" s="114"/>
      <c r="J8" s="114" t="s">
        <v>153</v>
      </c>
      <c r="K8" s="114"/>
      <c r="L8" s="114"/>
      <c r="M8" s="114"/>
      <c r="N8" s="114" t="s">
        <v>29</v>
      </c>
      <c r="O8" s="114"/>
      <c r="P8" s="114"/>
      <c r="Q8" s="114"/>
      <c r="R8" s="94" t="s">
        <v>5</v>
      </c>
    </row>
    <row r="9" spans="1:18" x14ac:dyDescent="0.25">
      <c r="A9" s="6" t="s">
        <v>17</v>
      </c>
      <c r="B9" s="93" t="s">
        <v>25</v>
      </c>
      <c r="C9" s="93" t="s">
        <v>26</v>
      </c>
      <c r="D9" s="93" t="s">
        <v>15</v>
      </c>
      <c r="E9" s="93" t="s">
        <v>27</v>
      </c>
      <c r="F9" s="93" t="s">
        <v>25</v>
      </c>
      <c r="G9" s="93" t="s">
        <v>26</v>
      </c>
      <c r="H9" s="93" t="s">
        <v>15</v>
      </c>
      <c r="I9" s="93" t="s">
        <v>27</v>
      </c>
      <c r="J9" s="93" t="s">
        <v>25</v>
      </c>
      <c r="K9" s="93" t="s">
        <v>26</v>
      </c>
      <c r="L9" s="93" t="s">
        <v>15</v>
      </c>
      <c r="M9" s="93" t="s">
        <v>27</v>
      </c>
      <c r="N9" s="93" t="s">
        <v>25</v>
      </c>
      <c r="O9" s="93" t="s">
        <v>26</v>
      </c>
      <c r="P9" s="93" t="s">
        <v>15</v>
      </c>
      <c r="Q9" s="93" t="s">
        <v>27</v>
      </c>
      <c r="R9" s="30" t="s">
        <v>24</v>
      </c>
    </row>
    <row r="10" spans="1:18" x14ac:dyDescent="0.25">
      <c r="A10" s="98" t="s">
        <v>18</v>
      </c>
      <c r="B10" s="4">
        <v>9786</v>
      </c>
      <c r="C10" s="4">
        <v>44</v>
      </c>
      <c r="D10" s="29">
        <v>0.56000000000000005</v>
      </c>
      <c r="E10" s="4">
        <v>724</v>
      </c>
      <c r="F10" s="4">
        <v>0</v>
      </c>
      <c r="G10" s="4"/>
      <c r="H10" s="29"/>
      <c r="I10" s="4"/>
      <c r="J10" s="4">
        <v>0</v>
      </c>
      <c r="K10" s="4"/>
      <c r="L10" s="29"/>
      <c r="M10" s="4"/>
      <c r="N10" s="4">
        <v>0</v>
      </c>
      <c r="O10" s="4"/>
      <c r="P10" s="29"/>
      <c r="Q10" s="4"/>
      <c r="R10" s="4">
        <f>B10+F10+J10+N10</f>
        <v>9786</v>
      </c>
    </row>
    <row r="11" spans="1:18" x14ac:dyDescent="0.25">
      <c r="A11" s="98" t="s">
        <v>23</v>
      </c>
      <c r="B11" s="4">
        <v>1251</v>
      </c>
      <c r="C11" s="4">
        <v>83</v>
      </c>
      <c r="D11" s="29">
        <v>0.56000000000000005</v>
      </c>
      <c r="E11" s="4">
        <v>724</v>
      </c>
      <c r="F11" s="4">
        <v>0</v>
      </c>
      <c r="G11" s="4"/>
      <c r="H11" s="29"/>
      <c r="I11" s="4"/>
      <c r="J11" s="4">
        <v>0</v>
      </c>
      <c r="K11" s="4"/>
      <c r="L11" s="29"/>
      <c r="M11" s="4"/>
      <c r="N11" s="4">
        <v>0</v>
      </c>
      <c r="O11" s="4"/>
      <c r="P11" s="29"/>
      <c r="Q11" s="4"/>
      <c r="R11" s="4">
        <f t="shared" ref="R11:R15" si="0">B11+F11+J11+N11</f>
        <v>1251</v>
      </c>
    </row>
    <row r="12" spans="1:18" x14ac:dyDescent="0.25">
      <c r="A12" s="98" t="s">
        <v>19</v>
      </c>
      <c r="B12" s="4">
        <v>11933</v>
      </c>
      <c r="C12" s="4">
        <v>109</v>
      </c>
      <c r="D12" s="29">
        <v>0.56000000000000005</v>
      </c>
      <c r="E12" s="4">
        <v>724</v>
      </c>
      <c r="F12" s="4">
        <v>0</v>
      </c>
      <c r="G12" s="4"/>
      <c r="H12" s="29"/>
      <c r="I12" s="4"/>
      <c r="J12" s="4">
        <v>0</v>
      </c>
      <c r="K12" s="4"/>
      <c r="L12" s="29"/>
      <c r="M12" s="4"/>
      <c r="N12" s="4">
        <v>0</v>
      </c>
      <c r="O12" s="4"/>
      <c r="P12" s="29"/>
      <c r="Q12" s="4"/>
      <c r="R12" s="4">
        <f t="shared" si="0"/>
        <v>11933</v>
      </c>
    </row>
    <row r="13" spans="1:18" x14ac:dyDescent="0.25">
      <c r="A13" s="98" t="s">
        <v>20</v>
      </c>
      <c r="B13" s="4">
        <v>14119</v>
      </c>
      <c r="C13" s="4">
        <v>324</v>
      </c>
      <c r="D13" s="29">
        <v>0.56999999999999995</v>
      </c>
      <c r="E13" s="4">
        <v>925</v>
      </c>
      <c r="F13" s="4">
        <v>512</v>
      </c>
      <c r="G13" s="4">
        <v>741</v>
      </c>
      <c r="H13" s="29">
        <v>0.65</v>
      </c>
      <c r="I13" s="4">
        <v>2500</v>
      </c>
      <c r="J13" s="4">
        <v>0</v>
      </c>
      <c r="K13" s="4"/>
      <c r="L13" s="29"/>
      <c r="M13" s="4"/>
      <c r="N13" s="4">
        <v>0</v>
      </c>
      <c r="O13" s="4"/>
      <c r="P13" s="29"/>
      <c r="Q13" s="4"/>
      <c r="R13" s="4">
        <f t="shared" si="0"/>
        <v>14631</v>
      </c>
    </row>
    <row r="14" spans="1:18" x14ac:dyDescent="0.25">
      <c r="A14" s="98" t="s">
        <v>21</v>
      </c>
      <c r="B14" s="4">
        <v>785</v>
      </c>
      <c r="C14" s="20">
        <v>332</v>
      </c>
      <c r="D14" s="29">
        <v>0.56000000000000005</v>
      </c>
      <c r="E14" s="4">
        <v>724</v>
      </c>
      <c r="F14" s="4">
        <v>74</v>
      </c>
      <c r="G14" s="4">
        <v>882</v>
      </c>
      <c r="H14" s="29">
        <v>0.65</v>
      </c>
      <c r="I14" s="4">
        <v>2500</v>
      </c>
      <c r="J14" s="4">
        <v>14</v>
      </c>
      <c r="K14" s="20">
        <v>1194</v>
      </c>
      <c r="L14" s="29">
        <v>0.65</v>
      </c>
      <c r="M14" s="4">
        <v>2500</v>
      </c>
      <c r="N14" s="4">
        <v>0</v>
      </c>
      <c r="O14" s="4"/>
      <c r="P14" s="29"/>
      <c r="Q14" s="4"/>
      <c r="R14" s="4">
        <f t="shared" si="0"/>
        <v>873</v>
      </c>
    </row>
    <row r="15" spans="1:18" x14ac:dyDescent="0.25">
      <c r="A15" s="98" t="s">
        <v>22</v>
      </c>
      <c r="B15" s="4">
        <v>347</v>
      </c>
      <c r="C15" s="20">
        <v>356</v>
      </c>
      <c r="D15" s="29">
        <v>0.56000000000000005</v>
      </c>
      <c r="E15" s="4">
        <v>724</v>
      </c>
      <c r="F15" s="4">
        <v>408</v>
      </c>
      <c r="G15" s="4">
        <v>746</v>
      </c>
      <c r="H15" s="29">
        <v>0.65</v>
      </c>
      <c r="I15" s="4">
        <v>2500</v>
      </c>
      <c r="J15" s="4">
        <v>268</v>
      </c>
      <c r="K15" s="20">
        <v>1119</v>
      </c>
      <c r="L15" s="29">
        <v>0.65</v>
      </c>
      <c r="M15" s="4">
        <v>2500</v>
      </c>
      <c r="N15" s="4">
        <v>96</v>
      </c>
      <c r="O15" s="4">
        <v>1527</v>
      </c>
      <c r="P15" s="29">
        <v>0.65</v>
      </c>
      <c r="Q15" s="4">
        <v>2500</v>
      </c>
      <c r="R15" s="4">
        <f t="shared" si="0"/>
        <v>1119</v>
      </c>
    </row>
    <row r="16" spans="1:18" x14ac:dyDescent="0.25">
      <c r="A16" s="98" t="s">
        <v>5</v>
      </c>
      <c r="B16" s="4">
        <f>SUM(B10:B15)</f>
        <v>38221</v>
      </c>
      <c r="C16" s="26"/>
      <c r="D16" s="27"/>
      <c r="E16" s="28"/>
      <c r="F16" s="4">
        <f>SUM(F10:F15)</f>
        <v>994</v>
      </c>
      <c r="G16" s="26"/>
      <c r="H16" s="27"/>
      <c r="I16" s="28"/>
      <c r="J16" s="4">
        <f>SUM(J10:J15)</f>
        <v>282</v>
      </c>
      <c r="K16" s="26"/>
      <c r="L16" s="27"/>
      <c r="M16" s="28"/>
      <c r="N16" s="4">
        <f>SUM(N10:N15)</f>
        <v>96</v>
      </c>
      <c r="O16" s="26"/>
      <c r="P16" s="27"/>
      <c r="Q16" s="28"/>
      <c r="R16" s="4">
        <f>SUM(R10:R15)</f>
        <v>39593</v>
      </c>
    </row>
    <row r="17" spans="1:18" x14ac:dyDescent="0.25">
      <c r="A17" s="1"/>
    </row>
    <row r="18" spans="1:18" x14ac:dyDescent="0.25">
      <c r="A18" s="1"/>
    </row>
    <row r="19" spans="1:18" x14ac:dyDescent="0.25">
      <c r="A19" s="9" t="s">
        <v>247</v>
      </c>
    </row>
    <row r="20" spans="1:18" x14ac:dyDescent="0.25">
      <c r="A20" s="94" t="s">
        <v>16</v>
      </c>
      <c r="B20" s="114" t="s">
        <v>28</v>
      </c>
      <c r="C20" s="114"/>
      <c r="D20" s="114"/>
      <c r="E20" s="114"/>
      <c r="F20" s="114" t="s">
        <v>152</v>
      </c>
      <c r="G20" s="114"/>
      <c r="H20" s="114"/>
      <c r="I20" s="114"/>
      <c r="J20" s="114" t="s">
        <v>153</v>
      </c>
      <c r="K20" s="114"/>
      <c r="L20" s="114"/>
      <c r="M20" s="114"/>
      <c r="N20" s="114" t="s">
        <v>29</v>
      </c>
      <c r="O20" s="114"/>
      <c r="P20" s="114"/>
      <c r="Q20" s="114"/>
      <c r="R20" s="94" t="s">
        <v>5</v>
      </c>
    </row>
    <row r="21" spans="1:18" x14ac:dyDescent="0.25">
      <c r="A21" s="6" t="s">
        <v>17</v>
      </c>
      <c r="B21" s="93" t="s">
        <v>25</v>
      </c>
      <c r="C21" s="93" t="s">
        <v>26</v>
      </c>
      <c r="D21" s="93" t="s">
        <v>15</v>
      </c>
      <c r="E21" s="93" t="s">
        <v>27</v>
      </c>
      <c r="F21" s="93" t="s">
        <v>25</v>
      </c>
      <c r="G21" s="93" t="s">
        <v>26</v>
      </c>
      <c r="H21" s="93" t="s">
        <v>15</v>
      </c>
      <c r="I21" s="93" t="s">
        <v>27</v>
      </c>
      <c r="J21" s="93" t="s">
        <v>25</v>
      </c>
      <c r="K21" s="93" t="s">
        <v>26</v>
      </c>
      <c r="L21" s="93" t="s">
        <v>15</v>
      </c>
      <c r="M21" s="93" t="s">
        <v>27</v>
      </c>
      <c r="N21" s="93" t="s">
        <v>25</v>
      </c>
      <c r="O21" s="93" t="s">
        <v>26</v>
      </c>
      <c r="P21" s="93" t="s">
        <v>15</v>
      </c>
      <c r="Q21" s="93" t="s">
        <v>27</v>
      </c>
      <c r="R21" s="30" t="s">
        <v>24</v>
      </c>
    </row>
    <row r="22" spans="1:18" x14ac:dyDescent="0.25">
      <c r="A22" s="98" t="s">
        <v>18</v>
      </c>
      <c r="B22" s="4">
        <v>215</v>
      </c>
      <c r="C22" s="4">
        <v>75</v>
      </c>
      <c r="D22" s="29">
        <v>0.56000000000000005</v>
      </c>
      <c r="E22" s="4">
        <v>724</v>
      </c>
      <c r="F22" s="4">
        <v>0</v>
      </c>
      <c r="G22" s="4"/>
      <c r="H22" s="29"/>
      <c r="I22" s="4"/>
      <c r="J22" s="4">
        <v>0</v>
      </c>
      <c r="K22" s="4"/>
      <c r="L22" s="29"/>
      <c r="M22" s="4"/>
      <c r="N22" s="4">
        <v>0</v>
      </c>
      <c r="O22" s="4"/>
      <c r="P22" s="29"/>
      <c r="Q22" s="4"/>
      <c r="R22" s="4">
        <f>B22+F22+J22+N22</f>
        <v>215</v>
      </c>
    </row>
    <row r="23" spans="1:18" x14ac:dyDescent="0.25">
      <c r="A23" s="98" t="s">
        <v>23</v>
      </c>
      <c r="B23" s="4">
        <v>218</v>
      </c>
      <c r="C23" s="4">
        <v>141</v>
      </c>
      <c r="D23" s="29">
        <v>0.56000000000000005</v>
      </c>
      <c r="E23" s="4">
        <v>724</v>
      </c>
      <c r="F23" s="4">
        <v>0</v>
      </c>
      <c r="G23" s="4"/>
      <c r="H23" s="29"/>
      <c r="I23" s="4"/>
      <c r="J23" s="4">
        <v>0</v>
      </c>
      <c r="K23" s="4"/>
      <c r="L23" s="29"/>
      <c r="M23" s="4"/>
      <c r="N23" s="4">
        <v>0</v>
      </c>
      <c r="O23" s="4"/>
      <c r="P23" s="29"/>
      <c r="Q23" s="4"/>
      <c r="R23" s="4">
        <f t="shared" ref="R23:R27" si="1">B23+F23+J23+N23</f>
        <v>218</v>
      </c>
    </row>
    <row r="24" spans="1:18" x14ac:dyDescent="0.25">
      <c r="A24" s="98" t="s">
        <v>19</v>
      </c>
      <c r="B24" s="4">
        <v>0</v>
      </c>
      <c r="C24" s="4"/>
      <c r="D24" s="29"/>
      <c r="E24" s="4"/>
      <c r="F24" s="4">
        <v>0</v>
      </c>
      <c r="G24" s="4"/>
      <c r="H24" s="29"/>
      <c r="I24" s="4"/>
      <c r="J24" s="4">
        <v>11</v>
      </c>
      <c r="K24" s="4">
        <v>1231</v>
      </c>
      <c r="L24" s="29">
        <v>0.65</v>
      </c>
      <c r="M24" s="4">
        <v>2500</v>
      </c>
      <c r="N24" s="4">
        <v>0</v>
      </c>
      <c r="O24" s="4"/>
      <c r="P24" s="29"/>
      <c r="Q24" s="4"/>
      <c r="R24" s="4">
        <f t="shared" si="1"/>
        <v>11</v>
      </c>
    </row>
    <row r="25" spans="1:18" x14ac:dyDescent="0.25">
      <c r="A25" s="98" t="s">
        <v>20</v>
      </c>
      <c r="B25" s="4">
        <v>0</v>
      </c>
      <c r="C25" s="4"/>
      <c r="D25" s="29"/>
      <c r="E25" s="4"/>
      <c r="F25" s="4">
        <v>0</v>
      </c>
      <c r="G25" s="4"/>
      <c r="H25" s="29"/>
      <c r="I25" s="4"/>
      <c r="J25" s="4">
        <v>0</v>
      </c>
      <c r="K25" s="4"/>
      <c r="L25" s="29"/>
      <c r="M25" s="4"/>
      <c r="N25" s="4">
        <v>39</v>
      </c>
      <c r="O25" s="4">
        <v>1531</v>
      </c>
      <c r="P25" s="29">
        <v>0.65</v>
      </c>
      <c r="Q25" s="4">
        <v>2500</v>
      </c>
      <c r="R25" s="4">
        <f t="shared" si="1"/>
        <v>39</v>
      </c>
    </row>
    <row r="26" spans="1:18" x14ac:dyDescent="0.25">
      <c r="A26" s="98" t="s">
        <v>21</v>
      </c>
      <c r="B26" s="4">
        <v>0</v>
      </c>
      <c r="C26" s="20"/>
      <c r="D26" s="29"/>
      <c r="E26" s="4"/>
      <c r="F26" s="4">
        <v>0</v>
      </c>
      <c r="G26" s="4"/>
      <c r="H26" s="29"/>
      <c r="I26" s="4"/>
      <c r="J26" s="4">
        <v>0</v>
      </c>
      <c r="K26" s="20"/>
      <c r="L26" s="29"/>
      <c r="M26" s="4"/>
      <c r="N26" s="4">
        <v>0</v>
      </c>
      <c r="O26" s="4"/>
      <c r="P26" s="29"/>
      <c r="Q26" s="4"/>
      <c r="R26" s="4">
        <f t="shared" si="1"/>
        <v>0</v>
      </c>
    </row>
    <row r="27" spans="1:18" x14ac:dyDescent="0.25">
      <c r="A27" s="98" t="s">
        <v>22</v>
      </c>
      <c r="B27" s="4">
        <v>0</v>
      </c>
      <c r="C27" s="20"/>
      <c r="D27" s="29"/>
      <c r="E27" s="4"/>
      <c r="F27" s="4">
        <v>0</v>
      </c>
      <c r="G27" s="4"/>
      <c r="H27" s="29"/>
      <c r="I27" s="4"/>
      <c r="J27" s="4">
        <v>0</v>
      </c>
      <c r="K27" s="20"/>
      <c r="L27" s="29"/>
      <c r="M27" s="4"/>
      <c r="N27" s="4">
        <v>0</v>
      </c>
      <c r="O27" s="4"/>
      <c r="P27" s="29"/>
      <c r="Q27" s="4"/>
      <c r="R27" s="4">
        <f t="shared" si="1"/>
        <v>0</v>
      </c>
    </row>
    <row r="28" spans="1:18" x14ac:dyDescent="0.25">
      <c r="A28" s="98" t="s">
        <v>5</v>
      </c>
      <c r="B28" s="4">
        <f>SUM(B22:B27)</f>
        <v>433</v>
      </c>
      <c r="C28" s="26"/>
      <c r="D28" s="27"/>
      <c r="E28" s="28"/>
      <c r="F28" s="4">
        <f>SUM(F22:F27)</f>
        <v>0</v>
      </c>
      <c r="G28" s="26"/>
      <c r="H28" s="27"/>
      <c r="I28" s="28"/>
      <c r="J28" s="4">
        <f>SUM(J22:J27)</f>
        <v>11</v>
      </c>
      <c r="K28" s="26"/>
      <c r="L28" s="27"/>
      <c r="M28" s="28"/>
      <c r="N28" s="4">
        <f>SUM(N22:N27)</f>
        <v>39</v>
      </c>
      <c r="O28" s="26"/>
      <c r="P28" s="27"/>
      <c r="Q28" s="28"/>
      <c r="R28" s="4">
        <f>SUM(R22:R27)</f>
        <v>483</v>
      </c>
    </row>
    <row r="31" spans="1:18" ht="18" x14ac:dyDescent="0.35">
      <c r="A31" s="9" t="s">
        <v>58</v>
      </c>
    </row>
    <row r="32" spans="1:18" ht="18" x14ac:dyDescent="0.35">
      <c r="A32" s="94" t="s">
        <v>16</v>
      </c>
      <c r="B32" s="114" t="s">
        <v>155</v>
      </c>
      <c r="C32" s="114"/>
      <c r="D32" s="114"/>
      <c r="E32" s="114" t="s">
        <v>156</v>
      </c>
      <c r="F32" s="114"/>
      <c r="G32" s="114"/>
      <c r="H32" s="116" t="s">
        <v>157</v>
      </c>
      <c r="I32" s="114"/>
      <c r="J32" s="114"/>
      <c r="K32" s="116" t="s">
        <v>158</v>
      </c>
      <c r="L32" s="114"/>
      <c r="M32" s="114"/>
    </row>
    <row r="33" spans="1:18" x14ac:dyDescent="0.25">
      <c r="A33" s="6" t="s">
        <v>17</v>
      </c>
      <c r="B33" s="93" t="s">
        <v>31</v>
      </c>
      <c r="C33" s="93" t="s">
        <v>2</v>
      </c>
      <c r="D33" s="93" t="s">
        <v>3</v>
      </c>
      <c r="E33" s="93" t="s">
        <v>31</v>
      </c>
      <c r="F33" s="93" t="s">
        <v>2</v>
      </c>
      <c r="G33" s="93" t="s">
        <v>3</v>
      </c>
      <c r="H33" s="93" t="s">
        <v>31</v>
      </c>
      <c r="I33" s="93" t="s">
        <v>2</v>
      </c>
      <c r="J33" s="93" t="s">
        <v>3</v>
      </c>
      <c r="K33" s="93" t="s">
        <v>31</v>
      </c>
      <c r="L33" s="93" t="s">
        <v>2</v>
      </c>
      <c r="M33" s="93" t="s">
        <v>3</v>
      </c>
    </row>
    <row r="34" spans="1:18" x14ac:dyDescent="0.25">
      <c r="A34" s="98" t="s">
        <v>30</v>
      </c>
      <c r="B34" s="22">
        <v>0.84</v>
      </c>
      <c r="C34" s="22">
        <v>0.84</v>
      </c>
      <c r="D34" s="22">
        <v>0.23</v>
      </c>
      <c r="E34" s="31">
        <v>11</v>
      </c>
      <c r="F34" s="31">
        <v>9.8000000000000007</v>
      </c>
      <c r="G34" s="31">
        <v>5.7</v>
      </c>
      <c r="H34" s="22">
        <v>0.41</v>
      </c>
      <c r="I34" s="22">
        <v>0.41</v>
      </c>
      <c r="J34" s="22">
        <v>0.41</v>
      </c>
      <c r="K34" s="31">
        <v>2</v>
      </c>
      <c r="L34" s="31">
        <v>2</v>
      </c>
      <c r="M34" s="31">
        <v>1.6</v>
      </c>
    </row>
    <row r="35" spans="1:18" x14ac:dyDescent="0.25">
      <c r="A35" s="98" t="s">
        <v>19</v>
      </c>
      <c r="B35" s="22">
        <v>0.53</v>
      </c>
      <c r="C35" s="22">
        <v>0.53</v>
      </c>
      <c r="D35" s="22">
        <v>0.21</v>
      </c>
      <c r="E35" s="31">
        <v>10</v>
      </c>
      <c r="F35" s="31">
        <v>9.8000000000000007</v>
      </c>
      <c r="G35" s="31">
        <v>5.4</v>
      </c>
      <c r="H35" s="22">
        <v>0.32</v>
      </c>
      <c r="I35" s="22">
        <v>0.32</v>
      </c>
      <c r="J35" s="22">
        <v>0.32</v>
      </c>
      <c r="K35" s="31">
        <v>1.7</v>
      </c>
      <c r="L35" s="31">
        <v>1.7</v>
      </c>
      <c r="M35" s="31">
        <v>0.8</v>
      </c>
    </row>
    <row r="36" spans="1:18" x14ac:dyDescent="0.25">
      <c r="A36" s="98" t="s">
        <v>20</v>
      </c>
      <c r="B36" s="22">
        <v>0.34</v>
      </c>
      <c r="C36" s="22">
        <v>0.34</v>
      </c>
      <c r="D36" s="22">
        <v>0.15</v>
      </c>
      <c r="E36" s="31">
        <v>10</v>
      </c>
      <c r="F36" s="31">
        <v>9.8000000000000007</v>
      </c>
      <c r="G36" s="31">
        <v>6.1</v>
      </c>
      <c r="H36" s="22">
        <v>0.27</v>
      </c>
      <c r="I36" s="22">
        <v>0.27</v>
      </c>
      <c r="J36" s="22">
        <v>0.21</v>
      </c>
      <c r="K36" s="31">
        <v>1.5</v>
      </c>
      <c r="L36" s="31">
        <v>1.5</v>
      </c>
      <c r="M36" s="31">
        <v>0.9</v>
      </c>
    </row>
    <row r="37" spans="1:18" x14ac:dyDescent="0.25">
      <c r="A37" s="98" t="s">
        <v>21</v>
      </c>
      <c r="B37" s="22">
        <v>0.32</v>
      </c>
      <c r="C37" s="22">
        <v>0.32</v>
      </c>
      <c r="D37" s="22">
        <v>0.15</v>
      </c>
      <c r="E37" s="31">
        <v>10</v>
      </c>
      <c r="F37" s="31">
        <v>9.1</v>
      </c>
      <c r="G37" s="31">
        <v>6.1</v>
      </c>
      <c r="H37" s="22">
        <v>0.27</v>
      </c>
      <c r="I37" s="22">
        <v>0.27</v>
      </c>
      <c r="J37" s="22">
        <v>0.21</v>
      </c>
      <c r="K37" s="31">
        <v>1.5</v>
      </c>
      <c r="L37" s="31">
        <v>1.5</v>
      </c>
      <c r="M37" s="31">
        <v>0.9</v>
      </c>
    </row>
    <row r="38" spans="1:18" x14ac:dyDescent="0.25">
      <c r="A38" s="98" t="s">
        <v>22</v>
      </c>
      <c r="B38" s="22">
        <v>0.3</v>
      </c>
      <c r="C38" s="22">
        <v>0.3</v>
      </c>
      <c r="D38" s="22">
        <v>0.15</v>
      </c>
      <c r="E38" s="31">
        <v>11</v>
      </c>
      <c r="F38" s="31">
        <v>9.1999999999999993</v>
      </c>
      <c r="G38" s="31">
        <v>6.1</v>
      </c>
      <c r="H38" s="22">
        <v>0.27</v>
      </c>
      <c r="I38" s="22">
        <v>0.27</v>
      </c>
      <c r="J38" s="22">
        <v>0.21</v>
      </c>
      <c r="K38" s="31">
        <v>1.8</v>
      </c>
      <c r="L38" s="31">
        <v>1.8</v>
      </c>
      <c r="M38" s="31">
        <v>0.9</v>
      </c>
      <c r="R38" s="2"/>
    </row>
    <row r="41" spans="1:18" x14ac:dyDescent="0.25">
      <c r="A41" s="12" t="s">
        <v>173</v>
      </c>
    </row>
    <row r="42" spans="1:18" x14ac:dyDescent="0.25">
      <c r="A42" s="97" t="s">
        <v>6</v>
      </c>
      <c r="B42" s="93" t="s">
        <v>9</v>
      </c>
    </row>
    <row r="43" spans="1:18" x14ac:dyDescent="0.25">
      <c r="A43" s="33" t="s">
        <v>35</v>
      </c>
      <c r="B43" s="99">
        <v>17</v>
      </c>
    </row>
    <row r="44" spans="1:18" x14ac:dyDescent="0.25">
      <c r="A44" s="98" t="s">
        <v>36</v>
      </c>
      <c r="B44" s="7">
        <v>1.0089999999999999</v>
      </c>
    </row>
    <row r="45" spans="1:18" x14ac:dyDescent="0.25">
      <c r="A45" s="98" t="s">
        <v>38</v>
      </c>
      <c r="B45" s="98">
        <v>2000</v>
      </c>
    </row>
    <row r="46" spans="1:18" x14ac:dyDescent="0.25">
      <c r="A46" s="98" t="s">
        <v>39</v>
      </c>
      <c r="B46" s="98" t="s">
        <v>40</v>
      </c>
    </row>
    <row r="47" spans="1:18" x14ac:dyDescent="0.25">
      <c r="A47" s="98" t="s">
        <v>159</v>
      </c>
      <c r="B47" s="3">
        <v>213</v>
      </c>
    </row>
    <row r="50" spans="1:8" x14ac:dyDescent="0.25">
      <c r="A50" s="9" t="s">
        <v>174</v>
      </c>
    </row>
    <row r="51" spans="1:8" ht="18" x14ac:dyDescent="0.35">
      <c r="A51" s="93" t="s">
        <v>4</v>
      </c>
      <c r="B51" s="93" t="s">
        <v>7</v>
      </c>
      <c r="C51" s="93" t="s">
        <v>33</v>
      </c>
      <c r="D51" s="93" t="s">
        <v>8</v>
      </c>
      <c r="E51" s="93" t="s">
        <v>32</v>
      </c>
      <c r="F51" s="93" t="s">
        <v>0</v>
      </c>
      <c r="G51" s="93" t="s">
        <v>1</v>
      </c>
      <c r="H51" s="93" t="s">
        <v>34</v>
      </c>
    </row>
    <row r="52" spans="1:8" x14ac:dyDescent="0.25">
      <c r="A52" s="98">
        <v>2002</v>
      </c>
      <c r="B52" s="32">
        <v>2714</v>
      </c>
      <c r="C52" s="32">
        <v>2632</v>
      </c>
      <c r="D52" s="32">
        <v>60641</v>
      </c>
      <c r="E52" s="32">
        <v>1767</v>
      </c>
      <c r="F52" s="32">
        <v>1678</v>
      </c>
      <c r="G52" s="32">
        <v>9624</v>
      </c>
      <c r="H52" s="32">
        <v>6553</v>
      </c>
    </row>
    <row r="53" spans="1:8" x14ac:dyDescent="0.25">
      <c r="A53" s="98">
        <v>2003</v>
      </c>
      <c r="B53" s="32">
        <v>2773</v>
      </c>
      <c r="C53" s="32">
        <v>2690</v>
      </c>
      <c r="D53" s="32">
        <v>60959</v>
      </c>
      <c r="E53" s="32">
        <v>1783</v>
      </c>
      <c r="F53" s="32">
        <v>1693</v>
      </c>
      <c r="G53" s="32">
        <v>9710</v>
      </c>
      <c r="H53" s="32">
        <v>6613</v>
      </c>
    </row>
    <row r="54" spans="1:8" x14ac:dyDescent="0.25">
      <c r="A54" s="98">
        <v>2004</v>
      </c>
      <c r="B54" s="32">
        <v>2791</v>
      </c>
      <c r="C54" s="32">
        <v>2708</v>
      </c>
      <c r="D54" s="32">
        <v>60482</v>
      </c>
      <c r="E54" s="32">
        <v>1785</v>
      </c>
      <c r="F54" s="32">
        <v>1696</v>
      </c>
      <c r="G54" s="32">
        <v>9668</v>
      </c>
      <c r="H54" s="32">
        <v>6673</v>
      </c>
    </row>
    <row r="55" spans="1:8" x14ac:dyDescent="0.25">
      <c r="A55" s="98">
        <v>2005</v>
      </c>
      <c r="B55" s="32">
        <v>2786</v>
      </c>
      <c r="C55" s="32">
        <v>2703</v>
      </c>
      <c r="D55" s="32">
        <v>59774</v>
      </c>
      <c r="E55" s="32">
        <v>1788</v>
      </c>
      <c r="F55" s="32">
        <v>1698</v>
      </c>
      <c r="G55" s="32">
        <v>9585</v>
      </c>
      <c r="H55" s="32">
        <v>6733</v>
      </c>
    </row>
    <row r="56" spans="1:8" x14ac:dyDescent="0.25">
      <c r="A56" s="98">
        <v>2006</v>
      </c>
      <c r="B56" s="32">
        <v>2769</v>
      </c>
      <c r="C56" s="32">
        <v>2686</v>
      </c>
      <c r="D56" s="32">
        <v>59073</v>
      </c>
      <c r="E56" s="32">
        <v>1791</v>
      </c>
      <c r="F56" s="32">
        <v>1700</v>
      </c>
      <c r="G56" s="32">
        <v>9503</v>
      </c>
      <c r="H56" s="32">
        <v>6667</v>
      </c>
    </row>
    <row r="57" spans="1:8" x14ac:dyDescent="0.25">
      <c r="A57" s="98">
        <v>2007</v>
      </c>
      <c r="B57" s="32">
        <v>2482</v>
      </c>
      <c r="C57" s="32">
        <v>2407</v>
      </c>
      <c r="D57" s="32">
        <v>58048</v>
      </c>
      <c r="E57" s="32">
        <v>1787</v>
      </c>
      <c r="F57" s="32">
        <v>1697</v>
      </c>
      <c r="G57" s="32">
        <v>9331</v>
      </c>
      <c r="H57" s="32">
        <v>3461</v>
      </c>
    </row>
    <row r="58" spans="1:8" x14ac:dyDescent="0.25">
      <c r="A58" s="98">
        <v>2008</v>
      </c>
      <c r="B58" s="32">
        <v>2263</v>
      </c>
      <c r="C58" s="32">
        <v>2195</v>
      </c>
      <c r="D58" s="32">
        <v>57030</v>
      </c>
      <c r="E58" s="32">
        <v>1783</v>
      </c>
      <c r="F58" s="32">
        <v>1693</v>
      </c>
      <c r="G58" s="32">
        <v>9160</v>
      </c>
      <c r="H58" s="32">
        <v>1140</v>
      </c>
    </row>
    <row r="59" spans="1:8" x14ac:dyDescent="0.25">
      <c r="A59" s="98">
        <v>2009</v>
      </c>
      <c r="B59" s="32">
        <v>2230</v>
      </c>
      <c r="C59" s="32">
        <v>2163</v>
      </c>
      <c r="D59" s="32">
        <v>56020</v>
      </c>
      <c r="E59" s="32">
        <v>1779</v>
      </c>
      <c r="F59" s="32">
        <v>1690</v>
      </c>
      <c r="G59" s="32">
        <v>8989</v>
      </c>
      <c r="H59" s="32">
        <v>1150</v>
      </c>
    </row>
    <row r="60" spans="1:8" x14ac:dyDescent="0.25">
      <c r="A60" s="98">
        <v>2010</v>
      </c>
      <c r="B60" s="32">
        <v>2170</v>
      </c>
      <c r="C60" s="32">
        <v>2105</v>
      </c>
      <c r="D60" s="32">
        <v>55022</v>
      </c>
      <c r="E60" s="32">
        <v>1776</v>
      </c>
      <c r="F60" s="32">
        <v>1686</v>
      </c>
      <c r="G60" s="32">
        <v>8820</v>
      </c>
      <c r="H60" s="32">
        <v>852</v>
      </c>
    </row>
    <row r="61" spans="1:8" x14ac:dyDescent="0.25">
      <c r="A61" s="98">
        <v>2011</v>
      </c>
      <c r="B61" s="32">
        <v>2115</v>
      </c>
      <c r="C61" s="32">
        <v>2052</v>
      </c>
      <c r="D61" s="32">
        <v>54038</v>
      </c>
      <c r="E61" s="32">
        <v>1773</v>
      </c>
      <c r="F61" s="32">
        <v>1684</v>
      </c>
      <c r="G61" s="32">
        <v>8654</v>
      </c>
      <c r="H61" s="32">
        <v>636</v>
      </c>
    </row>
    <row r="62" spans="1:8" x14ac:dyDescent="0.25">
      <c r="A62" s="98">
        <v>2012</v>
      </c>
      <c r="B62" s="32">
        <v>2052</v>
      </c>
      <c r="C62" s="32">
        <v>1990</v>
      </c>
      <c r="D62" s="32">
        <v>53069</v>
      </c>
      <c r="E62" s="32">
        <v>1770</v>
      </c>
      <c r="F62" s="32">
        <v>1681</v>
      </c>
      <c r="G62" s="32">
        <v>8489</v>
      </c>
      <c r="H62" s="32">
        <v>337</v>
      </c>
    </row>
    <row r="63" spans="1:8" x14ac:dyDescent="0.25">
      <c r="A63" s="98">
        <v>2013</v>
      </c>
      <c r="B63" s="32">
        <v>1993</v>
      </c>
      <c r="C63" s="32">
        <v>1933</v>
      </c>
      <c r="D63" s="32">
        <v>52118</v>
      </c>
      <c r="E63" s="32">
        <v>1767</v>
      </c>
      <c r="F63" s="32">
        <v>1678</v>
      </c>
      <c r="G63" s="32">
        <v>8327</v>
      </c>
      <c r="H63" s="32">
        <v>120</v>
      </c>
    </row>
    <row r="64" spans="1:8" x14ac:dyDescent="0.25">
      <c r="A64" s="98">
        <v>2014</v>
      </c>
      <c r="B64" s="32">
        <v>1952</v>
      </c>
      <c r="C64" s="32">
        <v>1893</v>
      </c>
      <c r="D64" s="32">
        <v>51185</v>
      </c>
      <c r="E64" s="32">
        <v>1765</v>
      </c>
      <c r="F64" s="32">
        <v>1676</v>
      </c>
      <c r="G64" s="32">
        <v>8167</v>
      </c>
      <c r="H64" s="32">
        <v>145</v>
      </c>
    </row>
    <row r="65" spans="1:8" x14ac:dyDescent="0.25">
      <c r="A65" s="98">
        <v>2015</v>
      </c>
      <c r="B65" s="32">
        <v>1907</v>
      </c>
      <c r="C65" s="32">
        <v>1850</v>
      </c>
      <c r="D65" s="32">
        <v>50277</v>
      </c>
      <c r="E65" s="32">
        <v>1763</v>
      </c>
      <c r="F65" s="32">
        <v>1674</v>
      </c>
      <c r="G65" s="32">
        <v>8010</v>
      </c>
      <c r="H65" s="32">
        <v>155</v>
      </c>
    </row>
    <row r="66" spans="1:8" x14ac:dyDescent="0.25">
      <c r="A66" s="98">
        <v>2016</v>
      </c>
      <c r="B66" s="32">
        <v>1860</v>
      </c>
      <c r="C66" s="32">
        <v>1805</v>
      </c>
      <c r="D66" s="32">
        <v>49399</v>
      </c>
      <c r="E66" s="32">
        <v>1761</v>
      </c>
      <c r="F66" s="32">
        <v>1673</v>
      </c>
      <c r="G66" s="32">
        <v>7857</v>
      </c>
      <c r="H66" s="32">
        <v>157</v>
      </c>
    </row>
    <row r="67" spans="1:8" x14ac:dyDescent="0.25">
      <c r="A67" s="98">
        <v>2017</v>
      </c>
      <c r="B67" s="32">
        <v>1806</v>
      </c>
      <c r="C67" s="32">
        <v>1752</v>
      </c>
      <c r="D67" s="32">
        <v>48589</v>
      </c>
      <c r="E67" s="32">
        <v>1760</v>
      </c>
      <c r="F67" s="32">
        <v>1672</v>
      </c>
      <c r="G67" s="32">
        <v>7708</v>
      </c>
      <c r="H67" s="32">
        <v>158</v>
      </c>
    </row>
    <row r="68" spans="1:8" x14ac:dyDescent="0.25">
      <c r="A68" s="98">
        <v>2018</v>
      </c>
      <c r="B68" s="32">
        <v>1746</v>
      </c>
      <c r="C68" s="32">
        <v>1693</v>
      </c>
      <c r="D68" s="32">
        <v>47849</v>
      </c>
      <c r="E68" s="32">
        <v>1759</v>
      </c>
      <c r="F68" s="32">
        <v>1671</v>
      </c>
      <c r="G68" s="32">
        <v>7563</v>
      </c>
      <c r="H68" s="32">
        <v>159</v>
      </c>
    </row>
    <row r="69" spans="1:8" x14ac:dyDescent="0.25">
      <c r="A69" s="98">
        <v>2019</v>
      </c>
      <c r="B69" s="32">
        <v>1685</v>
      </c>
      <c r="C69" s="32">
        <v>1634</v>
      </c>
      <c r="D69" s="32">
        <v>47160</v>
      </c>
      <c r="E69" s="32">
        <v>1759</v>
      </c>
      <c r="F69" s="32">
        <v>1671</v>
      </c>
      <c r="G69" s="32">
        <v>7426</v>
      </c>
      <c r="H69" s="32">
        <v>160</v>
      </c>
    </row>
    <row r="70" spans="1:8" x14ac:dyDescent="0.25">
      <c r="A70" s="98">
        <v>2020</v>
      </c>
      <c r="B70" s="32">
        <v>1625</v>
      </c>
      <c r="C70" s="32">
        <v>1576</v>
      </c>
      <c r="D70" s="32">
        <v>46531</v>
      </c>
      <c r="E70" s="32">
        <v>1760</v>
      </c>
      <c r="F70" s="32">
        <v>1672</v>
      </c>
      <c r="G70" s="32">
        <v>7298</v>
      </c>
      <c r="H70" s="32">
        <v>162</v>
      </c>
    </row>
    <row r="71" spans="1:8" x14ac:dyDescent="0.25">
      <c r="A71" s="98">
        <v>2021</v>
      </c>
      <c r="B71" s="32">
        <v>1576</v>
      </c>
      <c r="C71" s="32">
        <v>1528</v>
      </c>
      <c r="D71" s="32">
        <v>46079</v>
      </c>
      <c r="E71" s="32">
        <v>1764</v>
      </c>
      <c r="F71" s="32">
        <v>1675</v>
      </c>
      <c r="G71" s="32">
        <v>7198</v>
      </c>
      <c r="H71" s="32">
        <v>163</v>
      </c>
    </row>
    <row r="72" spans="1:8" x14ac:dyDescent="0.25">
      <c r="A72" s="98">
        <v>2022</v>
      </c>
      <c r="B72" s="32">
        <v>1543</v>
      </c>
      <c r="C72" s="32">
        <v>1497</v>
      </c>
      <c r="D72" s="32">
        <v>45840</v>
      </c>
      <c r="E72" s="32">
        <v>1771</v>
      </c>
      <c r="F72" s="32">
        <v>1681</v>
      </c>
      <c r="G72" s="32">
        <v>7134</v>
      </c>
      <c r="H72" s="32">
        <v>164</v>
      </c>
    </row>
    <row r="73" spans="1:8" x14ac:dyDescent="0.25">
      <c r="A73" s="98">
        <v>2023</v>
      </c>
      <c r="B73" s="32">
        <v>1520</v>
      </c>
      <c r="C73" s="32">
        <v>1474</v>
      </c>
      <c r="D73" s="32">
        <v>45706</v>
      </c>
      <c r="E73" s="32">
        <v>1778</v>
      </c>
      <c r="F73" s="32">
        <v>1689</v>
      </c>
      <c r="G73" s="32">
        <v>7088</v>
      </c>
      <c r="H73" s="32">
        <v>166</v>
      </c>
    </row>
    <row r="74" spans="1:8" x14ac:dyDescent="0.25">
      <c r="A74" s="98">
        <v>2024</v>
      </c>
      <c r="B74" s="32">
        <v>1504</v>
      </c>
      <c r="C74" s="32">
        <v>1459</v>
      </c>
      <c r="D74" s="32">
        <v>45683</v>
      </c>
      <c r="E74" s="32">
        <v>1788</v>
      </c>
      <c r="F74" s="32">
        <v>1698</v>
      </c>
      <c r="G74" s="32">
        <v>7066</v>
      </c>
      <c r="H74" s="32">
        <v>167</v>
      </c>
    </row>
    <row r="75" spans="1:8" x14ac:dyDescent="0.25">
      <c r="A75" s="98">
        <v>2025</v>
      </c>
      <c r="B75" s="32">
        <v>1495</v>
      </c>
      <c r="C75" s="32">
        <v>1451</v>
      </c>
      <c r="D75" s="32">
        <v>45756</v>
      </c>
      <c r="E75" s="32">
        <v>1799</v>
      </c>
      <c r="F75" s="32">
        <v>1709</v>
      </c>
      <c r="G75" s="32">
        <v>7067</v>
      </c>
      <c r="H75" s="32">
        <v>169</v>
      </c>
    </row>
    <row r="76" spans="1:8" x14ac:dyDescent="0.25">
      <c r="A76" s="98">
        <v>2026</v>
      </c>
      <c r="B76" s="32">
        <v>1489</v>
      </c>
      <c r="C76" s="32">
        <v>1445</v>
      </c>
      <c r="D76" s="32">
        <v>45875</v>
      </c>
      <c r="E76" s="32">
        <v>1811</v>
      </c>
      <c r="F76" s="32">
        <v>1720</v>
      </c>
      <c r="G76" s="32">
        <v>7077</v>
      </c>
      <c r="H76" s="32">
        <v>170</v>
      </c>
    </row>
    <row r="77" spans="1:8" x14ac:dyDescent="0.25">
      <c r="A77" s="98">
        <v>2027</v>
      </c>
      <c r="B77" s="32">
        <v>1486</v>
      </c>
      <c r="C77" s="32">
        <v>1441</v>
      </c>
      <c r="D77" s="32">
        <v>46035</v>
      </c>
      <c r="E77" s="32">
        <v>1824</v>
      </c>
      <c r="F77" s="32">
        <v>1732</v>
      </c>
      <c r="G77" s="32">
        <v>7094</v>
      </c>
      <c r="H77" s="32">
        <v>171</v>
      </c>
    </row>
    <row r="78" spans="1:8" x14ac:dyDescent="0.25">
      <c r="A78" s="98">
        <v>2028</v>
      </c>
      <c r="B78" s="32">
        <v>1484</v>
      </c>
      <c r="C78" s="32">
        <v>1440</v>
      </c>
      <c r="D78" s="32">
        <v>46228</v>
      </c>
      <c r="E78" s="32">
        <v>1837</v>
      </c>
      <c r="F78" s="32">
        <v>1745</v>
      </c>
      <c r="G78" s="32">
        <v>7117</v>
      </c>
      <c r="H78" s="32">
        <v>173</v>
      </c>
    </row>
    <row r="79" spans="1:8" x14ac:dyDescent="0.25">
      <c r="A79" s="98">
        <v>2029</v>
      </c>
      <c r="B79" s="32">
        <v>1484</v>
      </c>
      <c r="C79" s="32">
        <v>1440</v>
      </c>
      <c r="D79" s="32">
        <v>46452</v>
      </c>
      <c r="E79" s="32">
        <v>1851</v>
      </c>
      <c r="F79" s="32">
        <v>1758</v>
      </c>
      <c r="G79" s="32">
        <v>7145</v>
      </c>
      <c r="H79" s="32">
        <v>174</v>
      </c>
    </row>
    <row r="80" spans="1:8" x14ac:dyDescent="0.25">
      <c r="A80" s="98">
        <v>2030</v>
      </c>
      <c r="B80" s="32">
        <v>1486</v>
      </c>
      <c r="C80" s="32">
        <v>1441</v>
      </c>
      <c r="D80" s="32">
        <v>46703</v>
      </c>
      <c r="E80" s="32">
        <v>1865</v>
      </c>
      <c r="F80" s="32">
        <v>1771</v>
      </c>
      <c r="G80" s="32">
        <v>7178</v>
      </c>
      <c r="H80" s="32">
        <v>176</v>
      </c>
    </row>
    <row r="81" spans="1:12" x14ac:dyDescent="0.25">
      <c r="A81" s="98">
        <v>2031</v>
      </c>
      <c r="B81" s="32">
        <v>1489</v>
      </c>
      <c r="C81" s="32">
        <v>1444</v>
      </c>
      <c r="D81" s="32">
        <v>46980</v>
      </c>
      <c r="E81" s="32">
        <v>1880</v>
      </c>
      <c r="F81" s="32">
        <v>1785</v>
      </c>
      <c r="G81" s="32">
        <v>7215</v>
      </c>
      <c r="H81" s="32">
        <v>177</v>
      </c>
    </row>
    <row r="82" spans="1:12" x14ac:dyDescent="0.25">
      <c r="A82" s="98">
        <v>2032</v>
      </c>
      <c r="B82" s="32">
        <v>1493</v>
      </c>
      <c r="C82" s="32">
        <v>1448</v>
      </c>
      <c r="D82" s="32">
        <v>47283</v>
      </c>
      <c r="E82" s="32">
        <v>1895</v>
      </c>
      <c r="F82" s="32">
        <v>1800</v>
      </c>
      <c r="G82" s="32">
        <v>7257</v>
      </c>
      <c r="H82" s="32">
        <v>179</v>
      </c>
    </row>
    <row r="83" spans="1:12" x14ac:dyDescent="0.25">
      <c r="A83" s="98">
        <v>2033</v>
      </c>
      <c r="B83" s="32">
        <v>1499</v>
      </c>
      <c r="C83" s="32">
        <v>1454</v>
      </c>
      <c r="D83" s="32">
        <v>47611</v>
      </c>
      <c r="E83" s="32">
        <v>1911</v>
      </c>
      <c r="F83" s="32">
        <v>1815</v>
      </c>
      <c r="G83" s="32">
        <v>7303</v>
      </c>
      <c r="H83" s="32">
        <v>180</v>
      </c>
    </row>
    <row r="84" spans="1:12" x14ac:dyDescent="0.25">
      <c r="A84" s="98">
        <v>2034</v>
      </c>
      <c r="B84" s="32">
        <v>1506</v>
      </c>
      <c r="C84" s="32">
        <v>1461</v>
      </c>
      <c r="D84" s="32">
        <v>47962</v>
      </c>
      <c r="E84" s="32">
        <v>1927</v>
      </c>
      <c r="F84" s="32">
        <v>1830</v>
      </c>
      <c r="G84" s="32">
        <v>7353</v>
      </c>
      <c r="H84" s="32">
        <v>182</v>
      </c>
    </row>
    <row r="85" spans="1:12" x14ac:dyDescent="0.25">
      <c r="A85" s="98">
        <v>2035</v>
      </c>
      <c r="B85" s="32">
        <v>1514</v>
      </c>
      <c r="C85" s="32">
        <v>1469</v>
      </c>
      <c r="D85" s="32">
        <v>48332</v>
      </c>
      <c r="E85" s="32">
        <v>1943</v>
      </c>
      <c r="F85" s="32">
        <v>1845</v>
      </c>
      <c r="G85" s="32">
        <v>7407</v>
      </c>
      <c r="H85" s="32">
        <v>184</v>
      </c>
    </row>
    <row r="86" spans="1:12" x14ac:dyDescent="0.25">
      <c r="A86" s="98">
        <v>2036</v>
      </c>
      <c r="B86" s="32">
        <v>1524</v>
      </c>
      <c r="C86" s="32">
        <v>1478</v>
      </c>
      <c r="D86" s="32">
        <v>48721</v>
      </c>
      <c r="E86" s="32">
        <v>1960</v>
      </c>
      <c r="F86" s="32">
        <v>1861</v>
      </c>
      <c r="G86" s="32">
        <v>7464</v>
      </c>
      <c r="H86" s="32">
        <v>185</v>
      </c>
    </row>
    <row r="87" spans="1:12" x14ac:dyDescent="0.25">
      <c r="A87" s="98">
        <v>2037</v>
      </c>
      <c r="B87" s="32">
        <v>1535</v>
      </c>
      <c r="C87" s="32">
        <v>1489</v>
      </c>
      <c r="D87" s="32">
        <v>49126</v>
      </c>
      <c r="E87" s="32">
        <v>1977</v>
      </c>
      <c r="F87" s="32">
        <v>1878</v>
      </c>
      <c r="G87" s="32">
        <v>7524</v>
      </c>
      <c r="H87" s="32">
        <v>187</v>
      </c>
    </row>
    <row r="88" spans="1:12" x14ac:dyDescent="0.25">
      <c r="A88" s="98">
        <v>2038</v>
      </c>
      <c r="B88" s="32">
        <v>1547</v>
      </c>
      <c r="C88" s="32">
        <v>1501</v>
      </c>
      <c r="D88" s="32">
        <v>49553</v>
      </c>
      <c r="E88" s="32">
        <v>1995</v>
      </c>
      <c r="F88" s="32">
        <v>1894</v>
      </c>
      <c r="G88" s="32">
        <v>7588</v>
      </c>
      <c r="H88" s="32">
        <v>188</v>
      </c>
    </row>
    <row r="89" spans="1:12" x14ac:dyDescent="0.25">
      <c r="A89" s="98">
        <v>2039</v>
      </c>
      <c r="B89" s="32">
        <v>1561</v>
      </c>
      <c r="C89" s="32">
        <v>1514</v>
      </c>
      <c r="D89" s="32">
        <v>49991</v>
      </c>
      <c r="E89" s="32">
        <v>2013</v>
      </c>
      <c r="F89" s="32">
        <v>1911</v>
      </c>
      <c r="G89" s="32">
        <v>7654</v>
      </c>
      <c r="H89" s="32">
        <v>190</v>
      </c>
    </row>
    <row r="90" spans="1:12" x14ac:dyDescent="0.25">
      <c r="A90" s="98">
        <v>2040</v>
      </c>
      <c r="B90" s="32">
        <v>1574</v>
      </c>
      <c r="C90" s="32">
        <v>1527</v>
      </c>
      <c r="D90" s="32">
        <v>50436</v>
      </c>
      <c r="E90" s="32">
        <v>2031</v>
      </c>
      <c r="F90" s="32">
        <v>1928</v>
      </c>
      <c r="G90" s="32">
        <v>7721</v>
      </c>
      <c r="H90" s="32">
        <v>192</v>
      </c>
    </row>
    <row r="93" spans="1:12" x14ac:dyDescent="0.25">
      <c r="A93" s="9" t="s">
        <v>167</v>
      </c>
    </row>
    <row r="94" spans="1:12" x14ac:dyDescent="0.25">
      <c r="A94" s="94" t="s">
        <v>16</v>
      </c>
      <c r="B94" s="114" t="s">
        <v>161</v>
      </c>
      <c r="C94" s="114"/>
      <c r="D94" s="114"/>
      <c r="E94" s="114"/>
      <c r="F94" s="114"/>
      <c r="G94" s="114" t="s">
        <v>162</v>
      </c>
      <c r="H94" s="114"/>
      <c r="I94" s="114"/>
      <c r="J94" s="114"/>
      <c r="K94" s="114"/>
      <c r="L94" s="94" t="s">
        <v>44</v>
      </c>
    </row>
    <row r="95" spans="1:12" x14ac:dyDescent="0.25">
      <c r="A95" s="6" t="s">
        <v>17</v>
      </c>
      <c r="B95" s="93" t="s">
        <v>28</v>
      </c>
      <c r="C95" s="93" t="s">
        <v>41</v>
      </c>
      <c r="D95" s="93" t="s">
        <v>42</v>
      </c>
      <c r="E95" s="93" t="s">
        <v>43</v>
      </c>
      <c r="F95" s="97" t="s">
        <v>5</v>
      </c>
      <c r="G95" s="93" t="s">
        <v>28</v>
      </c>
      <c r="H95" s="93" t="s">
        <v>41</v>
      </c>
      <c r="I95" s="93" t="s">
        <v>42</v>
      </c>
      <c r="J95" s="93" t="s">
        <v>43</v>
      </c>
      <c r="K95" s="97" t="s">
        <v>5</v>
      </c>
      <c r="L95" s="30" t="s">
        <v>5</v>
      </c>
    </row>
    <row r="96" spans="1:12" x14ac:dyDescent="0.25">
      <c r="A96" s="98" t="s">
        <v>18</v>
      </c>
      <c r="B96" s="4">
        <f>$B10</f>
        <v>9786</v>
      </c>
      <c r="C96" s="4">
        <f>$F10</f>
        <v>0</v>
      </c>
      <c r="D96" s="4">
        <f>$J10</f>
        <v>0</v>
      </c>
      <c r="E96" s="4">
        <f>$N10</f>
        <v>0</v>
      </c>
      <c r="F96" s="4">
        <f>SUM(B96:E96)</f>
        <v>9786</v>
      </c>
      <c r="G96" s="4">
        <f>$B22</f>
        <v>215</v>
      </c>
      <c r="H96" s="4">
        <f>$F22</f>
        <v>0</v>
      </c>
      <c r="I96" s="4">
        <f>$J22</f>
        <v>0</v>
      </c>
      <c r="J96" s="4">
        <f>$N22</f>
        <v>0</v>
      </c>
      <c r="K96" s="4">
        <f>SUM(G96:J96)</f>
        <v>215</v>
      </c>
      <c r="L96" s="4">
        <f>F96+K96</f>
        <v>10001</v>
      </c>
    </row>
    <row r="97" spans="1:12" x14ac:dyDescent="0.25">
      <c r="A97" s="98" t="s">
        <v>23</v>
      </c>
      <c r="B97" s="4">
        <f t="shared" ref="B97:B101" si="2">$B11</f>
        <v>1251</v>
      </c>
      <c r="C97" s="4">
        <f t="shared" ref="C97:C101" si="3">$F11</f>
        <v>0</v>
      </c>
      <c r="D97" s="4">
        <f t="shared" ref="D97:D101" si="4">$J11</f>
        <v>0</v>
      </c>
      <c r="E97" s="4">
        <f t="shared" ref="E97:E101" si="5">$N11</f>
        <v>0</v>
      </c>
      <c r="F97" s="4">
        <f t="shared" ref="F97:F101" si="6">SUM(B97:E97)</f>
        <v>1251</v>
      </c>
      <c r="G97" s="4">
        <f t="shared" ref="G97:G101" si="7">$B23</f>
        <v>218</v>
      </c>
      <c r="H97" s="4">
        <f t="shared" ref="H97:H101" si="8">$F23</f>
        <v>0</v>
      </c>
      <c r="I97" s="4">
        <f t="shared" ref="I97:I101" si="9">$J23</f>
        <v>0</v>
      </c>
      <c r="J97" s="4">
        <f t="shared" ref="J97:J101" si="10">$N23</f>
        <v>0</v>
      </c>
      <c r="K97" s="4">
        <f t="shared" ref="K97:K101" si="11">SUM(G97:J97)</f>
        <v>218</v>
      </c>
      <c r="L97" s="4">
        <f t="shared" ref="L97:L101" si="12">F97+K97</f>
        <v>1469</v>
      </c>
    </row>
    <row r="98" spans="1:12" x14ac:dyDescent="0.25">
      <c r="A98" s="98" t="s">
        <v>19</v>
      </c>
      <c r="B98" s="4">
        <f t="shared" si="2"/>
        <v>11933</v>
      </c>
      <c r="C98" s="4">
        <f t="shared" si="3"/>
        <v>0</v>
      </c>
      <c r="D98" s="4">
        <f t="shared" si="4"/>
        <v>0</v>
      </c>
      <c r="E98" s="4">
        <f t="shared" si="5"/>
        <v>0</v>
      </c>
      <c r="F98" s="4">
        <f t="shared" si="6"/>
        <v>11933</v>
      </c>
      <c r="G98" s="4">
        <f t="shared" si="7"/>
        <v>0</v>
      </c>
      <c r="H98" s="4">
        <f t="shared" si="8"/>
        <v>0</v>
      </c>
      <c r="I98" s="4">
        <f t="shared" si="9"/>
        <v>11</v>
      </c>
      <c r="J98" s="4">
        <f t="shared" si="10"/>
        <v>0</v>
      </c>
      <c r="K98" s="4">
        <f t="shared" si="11"/>
        <v>11</v>
      </c>
      <c r="L98" s="4">
        <f t="shared" si="12"/>
        <v>11944</v>
      </c>
    </row>
    <row r="99" spans="1:12" x14ac:dyDescent="0.25">
      <c r="A99" s="98" t="s">
        <v>20</v>
      </c>
      <c r="B99" s="4">
        <f t="shared" si="2"/>
        <v>14119</v>
      </c>
      <c r="C99" s="4">
        <f t="shared" si="3"/>
        <v>512</v>
      </c>
      <c r="D99" s="4">
        <f t="shared" si="4"/>
        <v>0</v>
      </c>
      <c r="E99" s="4">
        <f t="shared" si="5"/>
        <v>0</v>
      </c>
      <c r="F99" s="4">
        <f t="shared" si="6"/>
        <v>14631</v>
      </c>
      <c r="G99" s="4">
        <f t="shared" si="7"/>
        <v>0</v>
      </c>
      <c r="H99" s="4">
        <f t="shared" si="8"/>
        <v>0</v>
      </c>
      <c r="I99" s="4">
        <f t="shared" si="9"/>
        <v>0</v>
      </c>
      <c r="J99" s="4">
        <f t="shared" si="10"/>
        <v>39</v>
      </c>
      <c r="K99" s="4">
        <f t="shared" si="11"/>
        <v>39</v>
      </c>
      <c r="L99" s="4">
        <f t="shared" si="12"/>
        <v>14670</v>
      </c>
    </row>
    <row r="100" spans="1:12" x14ac:dyDescent="0.25">
      <c r="A100" s="98" t="s">
        <v>21</v>
      </c>
      <c r="B100" s="4">
        <f t="shared" si="2"/>
        <v>785</v>
      </c>
      <c r="C100" s="4">
        <f t="shared" si="3"/>
        <v>74</v>
      </c>
      <c r="D100" s="4">
        <f t="shared" si="4"/>
        <v>14</v>
      </c>
      <c r="E100" s="4">
        <f t="shared" si="5"/>
        <v>0</v>
      </c>
      <c r="F100" s="4">
        <f t="shared" si="6"/>
        <v>873</v>
      </c>
      <c r="G100" s="4">
        <f t="shared" si="7"/>
        <v>0</v>
      </c>
      <c r="H100" s="4">
        <f t="shared" si="8"/>
        <v>0</v>
      </c>
      <c r="I100" s="4">
        <f t="shared" si="9"/>
        <v>0</v>
      </c>
      <c r="J100" s="4">
        <f t="shared" si="10"/>
        <v>0</v>
      </c>
      <c r="K100" s="4">
        <f t="shared" si="11"/>
        <v>0</v>
      </c>
      <c r="L100" s="4">
        <f t="shared" si="12"/>
        <v>873</v>
      </c>
    </row>
    <row r="101" spans="1:12" x14ac:dyDescent="0.25">
      <c r="A101" s="98" t="s">
        <v>22</v>
      </c>
      <c r="B101" s="4">
        <f t="shared" si="2"/>
        <v>347</v>
      </c>
      <c r="C101" s="4">
        <f t="shared" si="3"/>
        <v>408</v>
      </c>
      <c r="D101" s="4">
        <f t="shared" si="4"/>
        <v>268</v>
      </c>
      <c r="E101" s="4">
        <f t="shared" si="5"/>
        <v>96</v>
      </c>
      <c r="F101" s="4">
        <f t="shared" si="6"/>
        <v>1119</v>
      </c>
      <c r="G101" s="4">
        <f t="shared" si="7"/>
        <v>0</v>
      </c>
      <c r="H101" s="4">
        <f t="shared" si="8"/>
        <v>0</v>
      </c>
      <c r="I101" s="4">
        <f t="shared" si="9"/>
        <v>0</v>
      </c>
      <c r="J101" s="4">
        <f t="shared" si="10"/>
        <v>0</v>
      </c>
      <c r="K101" s="4">
        <f t="shared" si="11"/>
        <v>0</v>
      </c>
      <c r="L101" s="4">
        <f t="shared" si="12"/>
        <v>1119</v>
      </c>
    </row>
    <row r="102" spans="1:12" x14ac:dyDescent="0.25">
      <c r="A102" s="98" t="s">
        <v>5</v>
      </c>
      <c r="B102" s="4">
        <f>SUM(B96:B101)</f>
        <v>38221</v>
      </c>
      <c r="C102" s="4">
        <f t="shared" ref="C102:L102" si="13">SUM(C96:C101)</f>
        <v>994</v>
      </c>
      <c r="D102" s="4">
        <f t="shared" si="13"/>
        <v>282</v>
      </c>
      <c r="E102" s="4">
        <f t="shared" si="13"/>
        <v>96</v>
      </c>
      <c r="F102" s="4">
        <f t="shared" si="13"/>
        <v>39593</v>
      </c>
      <c r="G102" s="4">
        <f t="shared" si="13"/>
        <v>433</v>
      </c>
      <c r="H102" s="4">
        <f t="shared" si="13"/>
        <v>0</v>
      </c>
      <c r="I102" s="4">
        <f t="shared" si="13"/>
        <v>11</v>
      </c>
      <c r="J102" s="4">
        <f t="shared" si="13"/>
        <v>39</v>
      </c>
      <c r="K102" s="4">
        <f t="shared" si="13"/>
        <v>483</v>
      </c>
      <c r="L102" s="4">
        <f t="shared" si="13"/>
        <v>40076</v>
      </c>
    </row>
    <row r="103" spans="1:12" x14ac:dyDescent="0.25">
      <c r="A103" s="55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5" spans="1:12" x14ac:dyDescent="0.25">
      <c r="A105" s="9" t="s">
        <v>165</v>
      </c>
    </row>
    <row r="106" spans="1:12" x14ac:dyDescent="0.25">
      <c r="A106" s="94" t="s">
        <v>16</v>
      </c>
      <c r="B106" s="114" t="s">
        <v>161</v>
      </c>
      <c r="C106" s="114"/>
      <c r="D106" s="114"/>
      <c r="E106" s="114"/>
      <c r="F106" s="117"/>
      <c r="G106" s="114" t="s">
        <v>162</v>
      </c>
      <c r="H106" s="114"/>
      <c r="I106" s="114"/>
      <c r="J106" s="114"/>
      <c r="K106" s="114"/>
      <c r="L106" s="44"/>
    </row>
    <row r="107" spans="1:12" x14ac:dyDescent="0.25">
      <c r="A107" s="6" t="s">
        <v>17</v>
      </c>
      <c r="B107" s="93" t="s">
        <v>28</v>
      </c>
      <c r="C107" s="93" t="s">
        <v>41</v>
      </c>
      <c r="D107" s="93" t="s">
        <v>42</v>
      </c>
      <c r="E107" s="95" t="s">
        <v>43</v>
      </c>
      <c r="F107" s="50"/>
      <c r="G107" s="96" t="s">
        <v>28</v>
      </c>
      <c r="H107" s="93" t="s">
        <v>41</v>
      </c>
      <c r="I107" s="93" t="s">
        <v>42</v>
      </c>
      <c r="J107" s="93" t="s">
        <v>43</v>
      </c>
      <c r="K107" s="50"/>
      <c r="L107" s="45"/>
    </row>
    <row r="108" spans="1:12" x14ac:dyDescent="0.25">
      <c r="A108" s="98" t="s">
        <v>18</v>
      </c>
      <c r="B108" s="4">
        <f>$C10</f>
        <v>44</v>
      </c>
      <c r="C108" s="4">
        <f>$G10</f>
        <v>0</v>
      </c>
      <c r="D108" s="4">
        <f>$K10</f>
        <v>0</v>
      </c>
      <c r="E108" s="19">
        <f>$O10</f>
        <v>0</v>
      </c>
      <c r="F108" s="21"/>
      <c r="G108" s="20">
        <f>$C22</f>
        <v>75</v>
      </c>
      <c r="H108" s="4">
        <f>$G22</f>
        <v>0</v>
      </c>
      <c r="I108" s="4">
        <f>$K22</f>
        <v>0</v>
      </c>
      <c r="J108" s="19">
        <f>$O22</f>
        <v>0</v>
      </c>
      <c r="K108" s="21"/>
      <c r="L108" s="41"/>
    </row>
    <row r="109" spans="1:12" x14ac:dyDescent="0.25">
      <c r="A109" s="98" t="s">
        <v>23</v>
      </c>
      <c r="B109" s="4">
        <f t="shared" ref="B109:B113" si="14">$C11</f>
        <v>83</v>
      </c>
      <c r="C109" s="4">
        <f t="shared" ref="C109:C113" si="15">$G11</f>
        <v>0</v>
      </c>
      <c r="D109" s="4">
        <f t="shared" ref="D109:D113" si="16">$K11</f>
        <v>0</v>
      </c>
      <c r="E109" s="19">
        <f t="shared" ref="E109:E113" si="17">$O11</f>
        <v>0</v>
      </c>
      <c r="F109" s="21"/>
      <c r="G109" s="20">
        <f t="shared" ref="G109:G113" si="18">$C23</f>
        <v>141</v>
      </c>
      <c r="H109" s="4">
        <f t="shared" ref="H109:H113" si="19">$G23</f>
        <v>0</v>
      </c>
      <c r="I109" s="4">
        <f t="shared" ref="I109:I113" si="20">$K23</f>
        <v>0</v>
      </c>
      <c r="J109" s="19">
        <f t="shared" ref="J109:J113" si="21">$O23</f>
        <v>0</v>
      </c>
      <c r="K109" s="21"/>
      <c r="L109" s="41"/>
    </row>
    <row r="110" spans="1:12" x14ac:dyDescent="0.25">
      <c r="A110" s="98" t="s">
        <v>19</v>
      </c>
      <c r="B110" s="4">
        <f t="shared" si="14"/>
        <v>109</v>
      </c>
      <c r="C110" s="4">
        <f t="shared" si="15"/>
        <v>0</v>
      </c>
      <c r="D110" s="4">
        <f t="shared" si="16"/>
        <v>0</v>
      </c>
      <c r="E110" s="19">
        <f t="shared" si="17"/>
        <v>0</v>
      </c>
      <c r="F110" s="21"/>
      <c r="G110" s="20">
        <f t="shared" si="18"/>
        <v>0</v>
      </c>
      <c r="H110" s="4">
        <f t="shared" si="19"/>
        <v>0</v>
      </c>
      <c r="I110" s="4">
        <f t="shared" si="20"/>
        <v>1231</v>
      </c>
      <c r="J110" s="19">
        <f t="shared" si="21"/>
        <v>0</v>
      </c>
      <c r="K110" s="21"/>
      <c r="L110" s="41"/>
    </row>
    <row r="111" spans="1:12" x14ac:dyDescent="0.25">
      <c r="A111" s="98" t="s">
        <v>20</v>
      </c>
      <c r="B111" s="4">
        <f t="shared" si="14"/>
        <v>324</v>
      </c>
      <c r="C111" s="4">
        <f t="shared" si="15"/>
        <v>741</v>
      </c>
      <c r="D111" s="4">
        <f t="shared" si="16"/>
        <v>0</v>
      </c>
      <c r="E111" s="19">
        <f t="shared" si="17"/>
        <v>0</v>
      </c>
      <c r="F111" s="21"/>
      <c r="G111" s="20">
        <f t="shared" si="18"/>
        <v>0</v>
      </c>
      <c r="H111" s="4">
        <f t="shared" si="19"/>
        <v>0</v>
      </c>
      <c r="I111" s="4">
        <f t="shared" si="20"/>
        <v>0</v>
      </c>
      <c r="J111" s="19">
        <f t="shared" si="21"/>
        <v>1531</v>
      </c>
      <c r="K111" s="21"/>
      <c r="L111" s="41"/>
    </row>
    <row r="112" spans="1:12" x14ac:dyDescent="0.25">
      <c r="A112" s="98" t="s">
        <v>21</v>
      </c>
      <c r="B112" s="4">
        <f t="shared" si="14"/>
        <v>332</v>
      </c>
      <c r="C112" s="4">
        <f t="shared" si="15"/>
        <v>882</v>
      </c>
      <c r="D112" s="4">
        <f t="shared" si="16"/>
        <v>1194</v>
      </c>
      <c r="E112" s="19">
        <f t="shared" si="17"/>
        <v>0</v>
      </c>
      <c r="F112" s="21"/>
      <c r="G112" s="20">
        <f t="shared" si="18"/>
        <v>0</v>
      </c>
      <c r="H112" s="4">
        <f t="shared" si="19"/>
        <v>0</v>
      </c>
      <c r="I112" s="4">
        <f t="shared" si="20"/>
        <v>0</v>
      </c>
      <c r="J112" s="19">
        <f t="shared" si="21"/>
        <v>0</v>
      </c>
      <c r="K112" s="21"/>
      <c r="L112" s="41"/>
    </row>
    <row r="113" spans="1:12" x14ac:dyDescent="0.25">
      <c r="A113" s="98" t="s">
        <v>22</v>
      </c>
      <c r="B113" s="4">
        <f t="shared" si="14"/>
        <v>356</v>
      </c>
      <c r="C113" s="4">
        <f t="shared" si="15"/>
        <v>746</v>
      </c>
      <c r="D113" s="4">
        <f t="shared" si="16"/>
        <v>1119</v>
      </c>
      <c r="E113" s="19">
        <f t="shared" si="17"/>
        <v>1527</v>
      </c>
      <c r="F113" s="42"/>
      <c r="G113" s="20">
        <f t="shared" si="18"/>
        <v>0</v>
      </c>
      <c r="H113" s="4">
        <f t="shared" si="19"/>
        <v>0</v>
      </c>
      <c r="I113" s="4">
        <f t="shared" si="20"/>
        <v>0</v>
      </c>
      <c r="J113" s="19">
        <f t="shared" si="21"/>
        <v>0</v>
      </c>
      <c r="K113" s="42"/>
      <c r="L113" s="41"/>
    </row>
    <row r="114" spans="1:12" s="71" customFormat="1" x14ac:dyDescent="0.25">
      <c r="A114" s="66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</row>
    <row r="115" spans="1:12" s="71" customFormat="1" x14ac:dyDescent="0.25">
      <c r="A115" s="66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</row>
    <row r="116" spans="1:12" s="71" customFormat="1" x14ac:dyDescent="0.25">
      <c r="A116" s="9" t="s">
        <v>47</v>
      </c>
      <c r="B116"/>
      <c r="C116"/>
      <c r="D116"/>
      <c r="E116"/>
      <c r="F116"/>
      <c r="G116"/>
      <c r="H116"/>
      <c r="I116"/>
      <c r="J116"/>
      <c r="K116"/>
      <c r="L116" s="46"/>
    </row>
    <row r="117" spans="1:12" s="71" customFormat="1" x14ac:dyDescent="0.25">
      <c r="A117" s="94" t="s">
        <v>16</v>
      </c>
      <c r="B117" s="114" t="s">
        <v>161</v>
      </c>
      <c r="C117" s="114"/>
      <c r="D117" s="114"/>
      <c r="E117" s="114"/>
      <c r="F117" s="114"/>
      <c r="G117" s="114" t="s">
        <v>162</v>
      </c>
      <c r="H117" s="114"/>
      <c r="I117" s="114"/>
      <c r="J117" s="114"/>
      <c r="K117" s="114"/>
      <c r="L117"/>
    </row>
    <row r="118" spans="1:12" s="71" customFormat="1" x14ac:dyDescent="0.25">
      <c r="A118" s="6" t="s">
        <v>17</v>
      </c>
      <c r="B118" s="93" t="s">
        <v>28</v>
      </c>
      <c r="C118" s="93" t="s">
        <v>41</v>
      </c>
      <c r="D118" s="93" t="s">
        <v>42</v>
      </c>
      <c r="E118" s="95" t="s">
        <v>43</v>
      </c>
      <c r="F118" s="50"/>
      <c r="G118" s="96" t="s">
        <v>28</v>
      </c>
      <c r="H118" s="93" t="s">
        <v>41</v>
      </c>
      <c r="I118" s="93" t="s">
        <v>42</v>
      </c>
      <c r="J118" s="93" t="s">
        <v>43</v>
      </c>
      <c r="K118" s="50"/>
      <c r="L118"/>
    </row>
    <row r="119" spans="1:12" s="71" customFormat="1" x14ac:dyDescent="0.25">
      <c r="A119" s="98" t="s">
        <v>18</v>
      </c>
      <c r="B119" s="29">
        <f t="shared" ref="B119:B124" si="22">$D10</f>
        <v>0.56000000000000005</v>
      </c>
      <c r="C119" s="29">
        <f t="shared" ref="C119:C124" si="23">$H10</f>
        <v>0</v>
      </c>
      <c r="D119" s="29">
        <f t="shared" ref="D119:D124" si="24">$L10</f>
        <v>0</v>
      </c>
      <c r="E119" s="51">
        <f t="shared" ref="E119:E124" si="25">$P10</f>
        <v>0</v>
      </c>
      <c r="F119" s="52"/>
      <c r="G119" s="53">
        <f t="shared" ref="G119:G124" si="26">$D22</f>
        <v>0.56000000000000005</v>
      </c>
      <c r="H119" s="29">
        <f t="shared" ref="H119:H124" si="27">$H22</f>
        <v>0</v>
      </c>
      <c r="I119" s="29">
        <f t="shared" ref="I119:I124" si="28">$L22</f>
        <v>0</v>
      </c>
      <c r="J119" s="51">
        <f t="shared" ref="J119:J124" si="29">$P22</f>
        <v>0</v>
      </c>
      <c r="K119" s="21"/>
      <c r="L119"/>
    </row>
    <row r="120" spans="1:12" s="71" customFormat="1" x14ac:dyDescent="0.25">
      <c r="A120" s="98" t="s">
        <v>23</v>
      </c>
      <c r="B120" s="29">
        <f t="shared" si="22"/>
        <v>0.56000000000000005</v>
      </c>
      <c r="C120" s="29">
        <f t="shared" si="23"/>
        <v>0</v>
      </c>
      <c r="D120" s="29">
        <f t="shared" si="24"/>
        <v>0</v>
      </c>
      <c r="E120" s="51">
        <f t="shared" si="25"/>
        <v>0</v>
      </c>
      <c r="F120" s="52"/>
      <c r="G120" s="53">
        <f t="shared" si="26"/>
        <v>0.56000000000000005</v>
      </c>
      <c r="H120" s="29">
        <f t="shared" si="27"/>
        <v>0</v>
      </c>
      <c r="I120" s="29">
        <f t="shared" si="28"/>
        <v>0</v>
      </c>
      <c r="J120" s="51">
        <f t="shared" si="29"/>
        <v>0</v>
      </c>
      <c r="K120" s="21"/>
      <c r="L120"/>
    </row>
    <row r="121" spans="1:12" s="71" customFormat="1" x14ac:dyDescent="0.25">
      <c r="A121" s="98" t="s">
        <v>19</v>
      </c>
      <c r="B121" s="29">
        <f t="shared" si="22"/>
        <v>0.56000000000000005</v>
      </c>
      <c r="C121" s="29">
        <f t="shared" si="23"/>
        <v>0</v>
      </c>
      <c r="D121" s="29">
        <f t="shared" si="24"/>
        <v>0</v>
      </c>
      <c r="E121" s="51">
        <f t="shared" si="25"/>
        <v>0</v>
      </c>
      <c r="F121" s="52"/>
      <c r="G121" s="53">
        <f t="shared" si="26"/>
        <v>0</v>
      </c>
      <c r="H121" s="29">
        <f t="shared" si="27"/>
        <v>0</v>
      </c>
      <c r="I121" s="29">
        <f t="shared" si="28"/>
        <v>0.65</v>
      </c>
      <c r="J121" s="51">
        <f t="shared" si="29"/>
        <v>0</v>
      </c>
      <c r="K121" s="21"/>
      <c r="L121"/>
    </row>
    <row r="122" spans="1:12" s="71" customFormat="1" x14ac:dyDescent="0.25">
      <c r="A122" s="98" t="s">
        <v>20</v>
      </c>
      <c r="B122" s="29">
        <f t="shared" si="22"/>
        <v>0.56999999999999995</v>
      </c>
      <c r="C122" s="29">
        <f t="shared" si="23"/>
        <v>0.65</v>
      </c>
      <c r="D122" s="29">
        <f t="shared" si="24"/>
        <v>0</v>
      </c>
      <c r="E122" s="51">
        <f t="shared" si="25"/>
        <v>0</v>
      </c>
      <c r="F122" s="52"/>
      <c r="G122" s="53">
        <f t="shared" si="26"/>
        <v>0</v>
      </c>
      <c r="H122" s="29">
        <f t="shared" si="27"/>
        <v>0</v>
      </c>
      <c r="I122" s="29">
        <f t="shared" si="28"/>
        <v>0</v>
      </c>
      <c r="J122" s="51">
        <f t="shared" si="29"/>
        <v>0.65</v>
      </c>
      <c r="K122" s="21"/>
      <c r="L122"/>
    </row>
    <row r="123" spans="1:12" s="71" customFormat="1" x14ac:dyDescent="0.25">
      <c r="A123" s="98" t="s">
        <v>21</v>
      </c>
      <c r="B123" s="29">
        <f t="shared" si="22"/>
        <v>0.56000000000000005</v>
      </c>
      <c r="C123" s="29">
        <f t="shared" si="23"/>
        <v>0.65</v>
      </c>
      <c r="D123" s="29">
        <f t="shared" si="24"/>
        <v>0.65</v>
      </c>
      <c r="E123" s="51">
        <f t="shared" si="25"/>
        <v>0</v>
      </c>
      <c r="F123" s="52"/>
      <c r="G123" s="53">
        <f t="shared" si="26"/>
        <v>0</v>
      </c>
      <c r="H123" s="29">
        <f t="shared" si="27"/>
        <v>0</v>
      </c>
      <c r="I123" s="29">
        <f t="shared" si="28"/>
        <v>0</v>
      </c>
      <c r="J123" s="51">
        <f t="shared" si="29"/>
        <v>0</v>
      </c>
      <c r="K123" s="21"/>
      <c r="L123"/>
    </row>
    <row r="124" spans="1:12" s="71" customFormat="1" x14ac:dyDescent="0.25">
      <c r="A124" s="98" t="s">
        <v>22</v>
      </c>
      <c r="B124" s="29">
        <f t="shared" si="22"/>
        <v>0.56000000000000005</v>
      </c>
      <c r="C124" s="29">
        <f t="shared" si="23"/>
        <v>0.65</v>
      </c>
      <c r="D124" s="29">
        <f t="shared" si="24"/>
        <v>0.65</v>
      </c>
      <c r="E124" s="51">
        <f t="shared" si="25"/>
        <v>0.65</v>
      </c>
      <c r="F124" s="54"/>
      <c r="G124" s="53">
        <f t="shared" si="26"/>
        <v>0</v>
      </c>
      <c r="H124" s="29">
        <f t="shared" si="27"/>
        <v>0</v>
      </c>
      <c r="I124" s="29">
        <f t="shared" si="28"/>
        <v>0</v>
      </c>
      <c r="J124" s="51">
        <f t="shared" si="29"/>
        <v>0</v>
      </c>
      <c r="K124" s="42"/>
      <c r="L124"/>
    </row>
    <row r="125" spans="1:12" s="71" customFormat="1" x14ac:dyDescent="0.25">
      <c r="A125" s="66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1:12" s="71" customFormat="1" x14ac:dyDescent="0.25">
      <c r="A126" s="66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</row>
    <row r="127" spans="1:12" x14ac:dyDescent="0.25">
      <c r="A127" s="9" t="s">
        <v>164</v>
      </c>
      <c r="L127" s="46"/>
    </row>
    <row r="128" spans="1:12" x14ac:dyDescent="0.25">
      <c r="A128" s="94" t="s">
        <v>16</v>
      </c>
      <c r="B128" s="114" t="s">
        <v>161</v>
      </c>
      <c r="C128" s="114"/>
      <c r="D128" s="114"/>
      <c r="E128" s="114"/>
      <c r="F128" s="114"/>
      <c r="G128" s="114" t="s">
        <v>162</v>
      </c>
      <c r="H128" s="114"/>
      <c r="I128" s="114"/>
      <c r="J128" s="114"/>
      <c r="K128" s="114"/>
    </row>
    <row r="129" spans="1:12" x14ac:dyDescent="0.25">
      <c r="A129" s="6" t="s">
        <v>17</v>
      </c>
      <c r="B129" s="93" t="s">
        <v>28</v>
      </c>
      <c r="C129" s="93" t="s">
        <v>41</v>
      </c>
      <c r="D129" s="93" t="s">
        <v>42</v>
      </c>
      <c r="E129" s="95" t="s">
        <v>43</v>
      </c>
      <c r="F129" s="50"/>
      <c r="G129" s="96" t="s">
        <v>28</v>
      </c>
      <c r="H129" s="93" t="s">
        <v>41</v>
      </c>
      <c r="I129" s="93" t="s">
        <v>42</v>
      </c>
      <c r="J129" s="93" t="s">
        <v>43</v>
      </c>
      <c r="K129" s="50"/>
    </row>
    <row r="130" spans="1:12" x14ac:dyDescent="0.25">
      <c r="A130" s="98" t="s">
        <v>18</v>
      </c>
      <c r="B130" s="4">
        <f t="shared" ref="B130:B135" si="30">$E10</f>
        <v>724</v>
      </c>
      <c r="C130" s="4">
        <f t="shared" ref="C130:C135" si="31">$I10</f>
        <v>0</v>
      </c>
      <c r="D130" s="4">
        <f t="shared" ref="D130:D135" si="32">$M10</f>
        <v>0</v>
      </c>
      <c r="E130" s="19">
        <f t="shared" ref="E130:E135" si="33">$Q10</f>
        <v>0</v>
      </c>
      <c r="F130" s="21"/>
      <c r="G130" s="20">
        <f t="shared" ref="G130:G135" si="34">$E22</f>
        <v>724</v>
      </c>
      <c r="H130" s="4">
        <f t="shared" ref="H130:H135" si="35">$I22</f>
        <v>0</v>
      </c>
      <c r="I130" s="4">
        <f t="shared" ref="I130:I135" si="36">$M22</f>
        <v>0</v>
      </c>
      <c r="J130" s="19">
        <f t="shared" ref="J130:J135" si="37">$Q22</f>
        <v>0</v>
      </c>
      <c r="K130" s="21"/>
    </row>
    <row r="131" spans="1:12" x14ac:dyDescent="0.25">
      <c r="A131" s="98" t="s">
        <v>23</v>
      </c>
      <c r="B131" s="4">
        <f t="shared" si="30"/>
        <v>724</v>
      </c>
      <c r="C131" s="4">
        <f t="shared" si="31"/>
        <v>0</v>
      </c>
      <c r="D131" s="4">
        <f t="shared" si="32"/>
        <v>0</v>
      </c>
      <c r="E131" s="19">
        <f t="shared" si="33"/>
        <v>0</v>
      </c>
      <c r="F131" s="21"/>
      <c r="G131" s="20">
        <f t="shared" si="34"/>
        <v>724</v>
      </c>
      <c r="H131" s="4">
        <f t="shared" si="35"/>
        <v>0</v>
      </c>
      <c r="I131" s="4">
        <f t="shared" si="36"/>
        <v>0</v>
      </c>
      <c r="J131" s="19">
        <f t="shared" si="37"/>
        <v>0</v>
      </c>
      <c r="K131" s="21"/>
    </row>
    <row r="132" spans="1:12" x14ac:dyDescent="0.25">
      <c r="A132" s="98" t="s">
        <v>19</v>
      </c>
      <c r="B132" s="4">
        <f t="shared" si="30"/>
        <v>724</v>
      </c>
      <c r="C132" s="4">
        <f t="shared" si="31"/>
        <v>0</v>
      </c>
      <c r="D132" s="4">
        <f t="shared" si="32"/>
        <v>0</v>
      </c>
      <c r="E132" s="19">
        <f t="shared" si="33"/>
        <v>0</v>
      </c>
      <c r="F132" s="21"/>
      <c r="G132" s="20">
        <f t="shared" si="34"/>
        <v>0</v>
      </c>
      <c r="H132" s="4">
        <f t="shared" si="35"/>
        <v>0</v>
      </c>
      <c r="I132" s="4">
        <f t="shared" si="36"/>
        <v>2500</v>
      </c>
      <c r="J132" s="19">
        <f t="shared" si="37"/>
        <v>0</v>
      </c>
      <c r="K132" s="21"/>
    </row>
    <row r="133" spans="1:12" x14ac:dyDescent="0.25">
      <c r="A133" s="98" t="s">
        <v>20</v>
      </c>
      <c r="B133" s="4">
        <f t="shared" si="30"/>
        <v>925</v>
      </c>
      <c r="C133" s="4">
        <f t="shared" si="31"/>
        <v>2500</v>
      </c>
      <c r="D133" s="4">
        <f t="shared" si="32"/>
        <v>0</v>
      </c>
      <c r="E133" s="19">
        <f t="shared" si="33"/>
        <v>0</v>
      </c>
      <c r="F133" s="21"/>
      <c r="G133" s="20">
        <f t="shared" si="34"/>
        <v>0</v>
      </c>
      <c r="H133" s="4">
        <f t="shared" si="35"/>
        <v>0</v>
      </c>
      <c r="I133" s="4">
        <f t="shared" si="36"/>
        <v>0</v>
      </c>
      <c r="J133" s="19">
        <f t="shared" si="37"/>
        <v>2500</v>
      </c>
      <c r="K133" s="21"/>
    </row>
    <row r="134" spans="1:12" x14ac:dyDescent="0.25">
      <c r="A134" s="98" t="s">
        <v>21</v>
      </c>
      <c r="B134" s="4">
        <f t="shared" si="30"/>
        <v>724</v>
      </c>
      <c r="C134" s="4">
        <f t="shared" si="31"/>
        <v>2500</v>
      </c>
      <c r="D134" s="4">
        <f t="shared" si="32"/>
        <v>2500</v>
      </c>
      <c r="E134" s="19">
        <f t="shared" si="33"/>
        <v>0</v>
      </c>
      <c r="F134" s="21"/>
      <c r="G134" s="20">
        <f t="shared" si="34"/>
        <v>0</v>
      </c>
      <c r="H134" s="4">
        <f t="shared" si="35"/>
        <v>0</v>
      </c>
      <c r="I134" s="4">
        <f t="shared" si="36"/>
        <v>0</v>
      </c>
      <c r="J134" s="19">
        <f t="shared" si="37"/>
        <v>0</v>
      </c>
      <c r="K134" s="21"/>
    </row>
    <row r="135" spans="1:12" x14ac:dyDescent="0.25">
      <c r="A135" s="98" t="s">
        <v>22</v>
      </c>
      <c r="B135" s="4">
        <f t="shared" si="30"/>
        <v>724</v>
      </c>
      <c r="C135" s="4">
        <f t="shared" si="31"/>
        <v>2500</v>
      </c>
      <c r="D135" s="4">
        <f t="shared" si="32"/>
        <v>2500</v>
      </c>
      <c r="E135" s="19">
        <f t="shared" si="33"/>
        <v>2500</v>
      </c>
      <c r="F135" s="42"/>
      <c r="G135" s="20">
        <f t="shared" si="34"/>
        <v>0</v>
      </c>
      <c r="H135" s="4">
        <f t="shared" si="35"/>
        <v>0</v>
      </c>
      <c r="I135" s="4">
        <f t="shared" si="36"/>
        <v>0</v>
      </c>
      <c r="J135" s="19">
        <f t="shared" si="37"/>
        <v>0</v>
      </c>
      <c r="K135" s="42"/>
    </row>
    <row r="138" spans="1:12" x14ac:dyDescent="0.25">
      <c r="A138" s="9" t="s">
        <v>166</v>
      </c>
    </row>
    <row r="139" spans="1:12" x14ac:dyDescent="0.25">
      <c r="A139" s="94" t="s">
        <v>16</v>
      </c>
      <c r="B139" s="114" t="s">
        <v>161</v>
      </c>
      <c r="C139" s="114"/>
      <c r="D139" s="114"/>
      <c r="E139" s="114"/>
      <c r="F139" s="114"/>
      <c r="G139" s="114" t="s">
        <v>162</v>
      </c>
      <c r="H139" s="114"/>
      <c r="I139" s="114"/>
      <c r="J139" s="114"/>
      <c r="K139" s="114"/>
      <c r="L139" s="94" t="s">
        <v>44</v>
      </c>
    </row>
    <row r="140" spans="1:12" x14ac:dyDescent="0.25">
      <c r="A140" s="6" t="s">
        <v>17</v>
      </c>
      <c r="B140" s="93" t="s">
        <v>28</v>
      </c>
      <c r="C140" s="93" t="s">
        <v>41</v>
      </c>
      <c r="D140" s="93" t="s">
        <v>42</v>
      </c>
      <c r="E140" s="93" t="s">
        <v>43</v>
      </c>
      <c r="F140" s="97" t="s">
        <v>5</v>
      </c>
      <c r="G140" s="93" t="s">
        <v>28</v>
      </c>
      <c r="H140" s="93" t="s">
        <v>41</v>
      </c>
      <c r="I140" s="93" t="s">
        <v>42</v>
      </c>
      <c r="J140" s="93" t="s">
        <v>43</v>
      </c>
      <c r="K140" s="97" t="s">
        <v>5</v>
      </c>
      <c r="L140" s="30" t="s">
        <v>5</v>
      </c>
    </row>
    <row r="141" spans="1:12" x14ac:dyDescent="0.25">
      <c r="A141" s="98" t="s">
        <v>18</v>
      </c>
      <c r="B141" s="7">
        <f>B96/$L$102</f>
        <v>0.2441860465116279</v>
      </c>
      <c r="C141" s="7">
        <f t="shared" ref="C141:L141" si="38">C96/$L$102</f>
        <v>0</v>
      </c>
      <c r="D141" s="7">
        <f t="shared" si="38"/>
        <v>0</v>
      </c>
      <c r="E141" s="7">
        <f t="shared" si="38"/>
        <v>0</v>
      </c>
      <c r="F141" s="7">
        <f t="shared" si="38"/>
        <v>0.2441860465116279</v>
      </c>
      <c r="G141" s="7">
        <f t="shared" si="38"/>
        <v>5.3648068669527897E-3</v>
      </c>
      <c r="H141" s="7">
        <f t="shared" si="38"/>
        <v>0</v>
      </c>
      <c r="I141" s="7">
        <f t="shared" si="38"/>
        <v>0</v>
      </c>
      <c r="J141" s="7">
        <f t="shared" si="38"/>
        <v>0</v>
      </c>
      <c r="K141" s="7">
        <f t="shared" si="38"/>
        <v>5.3648068669527897E-3</v>
      </c>
      <c r="L141" s="7">
        <f t="shared" si="38"/>
        <v>0.24955085337858068</v>
      </c>
    </row>
    <row r="142" spans="1:12" x14ac:dyDescent="0.25">
      <c r="A142" s="98" t="s">
        <v>23</v>
      </c>
      <c r="B142" s="7">
        <f t="shared" ref="B142:L147" si="39">B97/$L$102</f>
        <v>3.1215690188641582E-2</v>
      </c>
      <c r="C142" s="7">
        <f t="shared" si="39"/>
        <v>0</v>
      </c>
      <c r="D142" s="7">
        <f t="shared" si="39"/>
        <v>0</v>
      </c>
      <c r="E142" s="7">
        <f t="shared" si="39"/>
        <v>0</v>
      </c>
      <c r="F142" s="7">
        <f t="shared" si="39"/>
        <v>3.1215690188641582E-2</v>
      </c>
      <c r="G142" s="7">
        <f t="shared" si="39"/>
        <v>5.4396646371893407E-3</v>
      </c>
      <c r="H142" s="7">
        <f t="shared" si="39"/>
        <v>0</v>
      </c>
      <c r="I142" s="7">
        <f t="shared" si="39"/>
        <v>0</v>
      </c>
      <c r="J142" s="7">
        <f t="shared" si="39"/>
        <v>0</v>
      </c>
      <c r="K142" s="7">
        <f t="shared" si="39"/>
        <v>5.4396646371893407E-3</v>
      </c>
      <c r="L142" s="7">
        <f t="shared" si="39"/>
        <v>3.6655354825830919E-2</v>
      </c>
    </row>
    <row r="143" spans="1:12" x14ac:dyDescent="0.25">
      <c r="A143" s="98" t="s">
        <v>19</v>
      </c>
      <c r="B143" s="7">
        <f t="shared" si="39"/>
        <v>0.29775925741091924</v>
      </c>
      <c r="C143" s="7">
        <f t="shared" si="39"/>
        <v>0</v>
      </c>
      <c r="D143" s="7">
        <f t="shared" si="39"/>
        <v>0</v>
      </c>
      <c r="E143" s="7">
        <f t="shared" si="39"/>
        <v>0</v>
      </c>
      <c r="F143" s="7">
        <f t="shared" si="39"/>
        <v>0.29775925741091924</v>
      </c>
      <c r="G143" s="7">
        <f t="shared" si="39"/>
        <v>0</v>
      </c>
      <c r="H143" s="7">
        <f t="shared" si="39"/>
        <v>0</v>
      </c>
      <c r="I143" s="7">
        <f t="shared" si="39"/>
        <v>2.7447849086735201E-4</v>
      </c>
      <c r="J143" s="7">
        <f t="shared" si="39"/>
        <v>0</v>
      </c>
      <c r="K143" s="7">
        <f t="shared" si="39"/>
        <v>2.7447849086735201E-4</v>
      </c>
      <c r="L143" s="7">
        <f t="shared" si="39"/>
        <v>0.29803373590178661</v>
      </c>
    </row>
    <row r="144" spans="1:12" x14ac:dyDescent="0.25">
      <c r="A144" s="98" t="s">
        <v>20</v>
      </c>
      <c r="B144" s="7">
        <f t="shared" si="39"/>
        <v>0.35230561932328575</v>
      </c>
      <c r="C144" s="7">
        <f t="shared" si="39"/>
        <v>1.2775726120371294E-2</v>
      </c>
      <c r="D144" s="7">
        <f t="shared" si="39"/>
        <v>0</v>
      </c>
      <c r="E144" s="7">
        <f t="shared" si="39"/>
        <v>0</v>
      </c>
      <c r="F144" s="7">
        <f t="shared" si="39"/>
        <v>0.36508134544365706</v>
      </c>
      <c r="G144" s="7">
        <f t="shared" si="39"/>
        <v>0</v>
      </c>
      <c r="H144" s="7">
        <f t="shared" si="39"/>
        <v>0</v>
      </c>
      <c r="I144" s="7">
        <f t="shared" si="39"/>
        <v>0</v>
      </c>
      <c r="J144" s="7">
        <f t="shared" si="39"/>
        <v>9.7315101307515718E-4</v>
      </c>
      <c r="K144" s="7">
        <f t="shared" si="39"/>
        <v>9.7315101307515718E-4</v>
      </c>
      <c r="L144" s="7">
        <f t="shared" si="39"/>
        <v>0.36605449645673221</v>
      </c>
    </row>
    <row r="145" spans="1:12" x14ac:dyDescent="0.25">
      <c r="A145" s="98" t="s">
        <v>21</v>
      </c>
      <c r="B145" s="7">
        <f t="shared" si="39"/>
        <v>1.9587783211897396E-2</v>
      </c>
      <c r="C145" s="7">
        <f t="shared" si="39"/>
        <v>1.8464916658349137E-3</v>
      </c>
      <c r="D145" s="7">
        <f t="shared" si="39"/>
        <v>3.4933626110390261E-4</v>
      </c>
      <c r="E145" s="7">
        <f t="shared" si="39"/>
        <v>0</v>
      </c>
      <c r="F145" s="7">
        <f t="shared" si="39"/>
        <v>2.1783611138836211E-2</v>
      </c>
      <c r="G145" s="7">
        <f t="shared" si="39"/>
        <v>0</v>
      </c>
      <c r="H145" s="7">
        <f t="shared" si="39"/>
        <v>0</v>
      </c>
      <c r="I145" s="7">
        <f t="shared" si="39"/>
        <v>0</v>
      </c>
      <c r="J145" s="7">
        <f t="shared" si="39"/>
        <v>0</v>
      </c>
      <c r="K145" s="7">
        <f t="shared" si="39"/>
        <v>0</v>
      </c>
      <c r="L145" s="7">
        <f t="shared" si="39"/>
        <v>2.1783611138836211E-2</v>
      </c>
    </row>
    <row r="146" spans="1:12" x14ac:dyDescent="0.25">
      <c r="A146" s="98" t="s">
        <v>22</v>
      </c>
      <c r="B146" s="7">
        <f t="shared" si="39"/>
        <v>8.6585487573610145E-3</v>
      </c>
      <c r="C146" s="7">
        <f t="shared" si="39"/>
        <v>1.0180656752170876E-2</v>
      </c>
      <c r="D146" s="7">
        <f t="shared" si="39"/>
        <v>6.6872941411318491E-3</v>
      </c>
      <c r="E146" s="7">
        <f t="shared" si="39"/>
        <v>2.3954486475696178E-3</v>
      </c>
      <c r="F146" s="7">
        <f t="shared" si="39"/>
        <v>2.7921948298233357E-2</v>
      </c>
      <c r="G146" s="7">
        <f t="shared" si="39"/>
        <v>0</v>
      </c>
      <c r="H146" s="7">
        <f t="shared" si="39"/>
        <v>0</v>
      </c>
      <c r="I146" s="7">
        <f t="shared" si="39"/>
        <v>0</v>
      </c>
      <c r="J146" s="7">
        <f t="shared" si="39"/>
        <v>0</v>
      </c>
      <c r="K146" s="7">
        <f t="shared" si="39"/>
        <v>0</v>
      </c>
      <c r="L146" s="7">
        <f t="shared" si="39"/>
        <v>2.7921948298233357E-2</v>
      </c>
    </row>
    <row r="147" spans="1:12" x14ac:dyDescent="0.25">
      <c r="A147" s="98" t="s">
        <v>5</v>
      </c>
      <c r="B147" s="7">
        <f t="shared" si="39"/>
        <v>0.95371294540373286</v>
      </c>
      <c r="C147" s="7">
        <f t="shared" si="39"/>
        <v>2.4802874538377085E-2</v>
      </c>
      <c r="D147" s="7">
        <f t="shared" si="39"/>
        <v>7.036630402235752E-3</v>
      </c>
      <c r="E147" s="7">
        <f t="shared" si="39"/>
        <v>2.3954486475696178E-3</v>
      </c>
      <c r="F147" s="7">
        <f t="shared" si="39"/>
        <v>0.98794789899191537</v>
      </c>
      <c r="G147" s="7">
        <f t="shared" si="39"/>
        <v>1.080447150414213E-2</v>
      </c>
      <c r="H147" s="7">
        <f t="shared" si="39"/>
        <v>0</v>
      </c>
      <c r="I147" s="7">
        <f t="shared" si="39"/>
        <v>2.7447849086735201E-4</v>
      </c>
      <c r="J147" s="7">
        <f t="shared" si="39"/>
        <v>9.7315101307515718E-4</v>
      </c>
      <c r="K147" s="7">
        <f t="shared" si="39"/>
        <v>1.205210100808464E-2</v>
      </c>
      <c r="L147" s="7">
        <f>SUM(L141:L146)</f>
        <v>1</v>
      </c>
    </row>
    <row r="150" spans="1:12" x14ac:dyDescent="0.25">
      <c r="A150" s="9" t="s">
        <v>163</v>
      </c>
    </row>
    <row r="151" spans="1:12" x14ac:dyDescent="0.25">
      <c r="A151" s="94" t="s">
        <v>16</v>
      </c>
      <c r="B151" s="114" t="s">
        <v>161</v>
      </c>
      <c r="C151" s="114"/>
      <c r="D151" s="114"/>
      <c r="E151" s="114"/>
      <c r="F151" s="114"/>
      <c r="G151" s="114" t="s">
        <v>162</v>
      </c>
      <c r="H151" s="114"/>
      <c r="I151" s="114"/>
      <c r="J151" s="114"/>
      <c r="K151" s="114"/>
      <c r="L151" s="94" t="s">
        <v>44</v>
      </c>
    </row>
    <row r="152" spans="1:12" x14ac:dyDescent="0.25">
      <c r="A152" s="6" t="s">
        <v>17</v>
      </c>
      <c r="B152" s="93" t="s">
        <v>28</v>
      </c>
      <c r="C152" s="93" t="s">
        <v>41</v>
      </c>
      <c r="D152" s="93" t="s">
        <v>42</v>
      </c>
      <c r="E152" s="95" t="s">
        <v>43</v>
      </c>
      <c r="F152" s="50"/>
      <c r="G152" s="96" t="s">
        <v>28</v>
      </c>
      <c r="H152" s="93" t="s">
        <v>41</v>
      </c>
      <c r="I152" s="93" t="s">
        <v>42</v>
      </c>
      <c r="J152" s="93" t="s">
        <v>43</v>
      </c>
      <c r="K152" s="50"/>
      <c r="L152" s="30" t="s">
        <v>5</v>
      </c>
    </row>
    <row r="153" spans="1:12" x14ac:dyDescent="0.25">
      <c r="A153" s="98" t="s">
        <v>18</v>
      </c>
      <c r="B153" s="57">
        <f>B141*B130</f>
        <v>176.7906976744186</v>
      </c>
      <c r="C153" s="57">
        <f t="shared" ref="C153:E153" si="40">C141*C130</f>
        <v>0</v>
      </c>
      <c r="D153" s="57">
        <f t="shared" si="40"/>
        <v>0</v>
      </c>
      <c r="E153" s="57">
        <f t="shared" si="40"/>
        <v>0</v>
      </c>
      <c r="F153" s="52"/>
      <c r="G153" s="57">
        <f>G141*G130</f>
        <v>3.8841201716738198</v>
      </c>
      <c r="H153" s="57">
        <f t="shared" ref="H153:J153" si="41">H141*H130</f>
        <v>0</v>
      </c>
      <c r="I153" s="57">
        <f t="shared" si="41"/>
        <v>0</v>
      </c>
      <c r="J153" s="57">
        <f t="shared" si="41"/>
        <v>0</v>
      </c>
      <c r="K153" s="43"/>
      <c r="L153" s="4">
        <f>SUM(B153:K153)</f>
        <v>180.67481784609242</v>
      </c>
    </row>
    <row r="154" spans="1:12" x14ac:dyDescent="0.25">
      <c r="A154" s="98" t="s">
        <v>23</v>
      </c>
      <c r="B154" s="57">
        <f t="shared" ref="B154:E158" si="42">B142*B131</f>
        <v>22.600159696576505</v>
      </c>
      <c r="C154" s="57">
        <f t="shared" si="42"/>
        <v>0</v>
      </c>
      <c r="D154" s="57">
        <f t="shared" si="42"/>
        <v>0</v>
      </c>
      <c r="E154" s="57">
        <f t="shared" si="42"/>
        <v>0</v>
      </c>
      <c r="F154" s="52"/>
      <c r="G154" s="57">
        <f t="shared" ref="G154:J154" si="43">G142*G131</f>
        <v>3.9383171973250826</v>
      </c>
      <c r="H154" s="57">
        <f t="shared" si="43"/>
        <v>0</v>
      </c>
      <c r="I154" s="57">
        <f t="shared" si="43"/>
        <v>0</v>
      </c>
      <c r="J154" s="57">
        <f t="shared" si="43"/>
        <v>0</v>
      </c>
      <c r="K154" s="43"/>
      <c r="L154" s="4">
        <f t="shared" ref="L154:L158" si="44">SUM(B154:K154)</f>
        <v>26.538476893901588</v>
      </c>
    </row>
    <row r="155" spans="1:12" x14ac:dyDescent="0.25">
      <c r="A155" s="98" t="s">
        <v>19</v>
      </c>
      <c r="B155" s="57">
        <f t="shared" si="42"/>
        <v>215.57770236550553</v>
      </c>
      <c r="C155" s="57">
        <f t="shared" si="42"/>
        <v>0</v>
      </c>
      <c r="D155" s="57">
        <f t="shared" si="42"/>
        <v>0</v>
      </c>
      <c r="E155" s="57">
        <f t="shared" si="42"/>
        <v>0</v>
      </c>
      <c r="F155" s="52"/>
      <c r="G155" s="57">
        <f t="shared" ref="G155:J155" si="45">G143*G132</f>
        <v>0</v>
      </c>
      <c r="H155" s="57">
        <f t="shared" si="45"/>
        <v>0</v>
      </c>
      <c r="I155" s="57">
        <f t="shared" si="45"/>
        <v>0.68619622716838002</v>
      </c>
      <c r="J155" s="57">
        <f t="shared" si="45"/>
        <v>0</v>
      </c>
      <c r="K155" s="43"/>
      <c r="L155" s="4">
        <f t="shared" si="44"/>
        <v>216.26389859267391</v>
      </c>
    </row>
    <row r="156" spans="1:12" x14ac:dyDescent="0.25">
      <c r="A156" s="98" t="s">
        <v>20</v>
      </c>
      <c r="B156" s="57">
        <f t="shared" si="42"/>
        <v>325.88269787403931</v>
      </c>
      <c r="C156" s="57">
        <f t="shared" si="42"/>
        <v>31.939315300928236</v>
      </c>
      <c r="D156" s="57">
        <f t="shared" si="42"/>
        <v>0</v>
      </c>
      <c r="E156" s="57">
        <f t="shared" si="42"/>
        <v>0</v>
      </c>
      <c r="F156" s="52"/>
      <c r="G156" s="57">
        <f t="shared" ref="G156:J156" si="46">G144*G133</f>
        <v>0</v>
      </c>
      <c r="H156" s="57">
        <f t="shared" si="46"/>
        <v>0</v>
      </c>
      <c r="I156" s="57">
        <f t="shared" si="46"/>
        <v>0</v>
      </c>
      <c r="J156" s="57">
        <f t="shared" si="46"/>
        <v>2.4328775326878929</v>
      </c>
      <c r="K156" s="43"/>
      <c r="L156" s="4">
        <f t="shared" si="44"/>
        <v>360.25489070765542</v>
      </c>
    </row>
    <row r="157" spans="1:12" x14ac:dyDescent="0.25">
      <c r="A157" s="98" t="s">
        <v>21</v>
      </c>
      <c r="B157" s="57">
        <f t="shared" si="42"/>
        <v>14.181555045413715</v>
      </c>
      <c r="C157" s="57">
        <f t="shared" si="42"/>
        <v>4.6162291645872839</v>
      </c>
      <c r="D157" s="57">
        <f t="shared" si="42"/>
        <v>0.87334065275975648</v>
      </c>
      <c r="E157" s="57">
        <f t="shared" si="42"/>
        <v>0</v>
      </c>
      <c r="F157" s="52"/>
      <c r="G157" s="57">
        <f t="shared" ref="G157:J157" si="47">G145*G134</f>
        <v>0</v>
      </c>
      <c r="H157" s="57">
        <f t="shared" si="47"/>
        <v>0</v>
      </c>
      <c r="I157" s="57">
        <f t="shared" si="47"/>
        <v>0</v>
      </c>
      <c r="J157" s="57">
        <f t="shared" si="47"/>
        <v>0</v>
      </c>
      <c r="K157" s="43"/>
      <c r="L157" s="4">
        <f t="shared" si="44"/>
        <v>19.671124862760756</v>
      </c>
    </row>
    <row r="158" spans="1:12" x14ac:dyDescent="0.25">
      <c r="A158" s="98" t="s">
        <v>22</v>
      </c>
      <c r="B158" s="57">
        <f t="shared" si="42"/>
        <v>6.2687893003293746</v>
      </c>
      <c r="C158" s="57">
        <f t="shared" si="42"/>
        <v>25.451641880427189</v>
      </c>
      <c r="D158" s="57">
        <f t="shared" si="42"/>
        <v>16.718235352829623</v>
      </c>
      <c r="E158" s="57">
        <f t="shared" si="42"/>
        <v>5.9886216189240447</v>
      </c>
      <c r="F158" s="65"/>
      <c r="G158" s="57">
        <f t="shared" ref="G158:J158" si="48">G146*G135</f>
        <v>0</v>
      </c>
      <c r="H158" s="57">
        <f t="shared" si="48"/>
        <v>0</v>
      </c>
      <c r="I158" s="57">
        <f t="shared" si="48"/>
        <v>0</v>
      </c>
      <c r="J158" s="57">
        <f t="shared" si="48"/>
        <v>0</v>
      </c>
      <c r="K158" s="62"/>
      <c r="L158" s="4">
        <f t="shared" si="44"/>
        <v>54.427288152510229</v>
      </c>
    </row>
    <row r="159" spans="1:12" x14ac:dyDescent="0.25">
      <c r="A159" s="59" t="s">
        <v>49</v>
      </c>
      <c r="B159" s="60"/>
      <c r="C159" s="61"/>
      <c r="D159" s="61"/>
      <c r="E159" s="61"/>
      <c r="F159" s="64"/>
      <c r="G159" s="61"/>
      <c r="H159" s="61"/>
      <c r="I159" s="61"/>
      <c r="J159" s="61"/>
      <c r="K159" s="64"/>
      <c r="L159" s="4">
        <f>SUM(L153:L158)</f>
        <v>857.83049705559426</v>
      </c>
    </row>
    <row r="160" spans="1:12" x14ac:dyDescent="0.25">
      <c r="L160" s="46"/>
    </row>
    <row r="161" spans="1:12" x14ac:dyDescent="0.25">
      <c r="L161" s="46"/>
    </row>
    <row r="162" spans="1:12" x14ac:dyDescent="0.25">
      <c r="A162" s="9" t="s">
        <v>168</v>
      </c>
    </row>
    <row r="163" spans="1:12" x14ac:dyDescent="0.25">
      <c r="A163" s="94" t="s">
        <v>16</v>
      </c>
      <c r="B163" s="114" t="s">
        <v>161</v>
      </c>
      <c r="C163" s="114"/>
      <c r="D163" s="114"/>
      <c r="E163" s="114"/>
      <c r="F163" s="114"/>
      <c r="G163" s="114" t="s">
        <v>162</v>
      </c>
      <c r="H163" s="114"/>
      <c r="I163" s="114"/>
      <c r="J163" s="114"/>
      <c r="K163" s="114"/>
      <c r="L163" s="94" t="s">
        <v>44</v>
      </c>
    </row>
    <row r="164" spans="1:12" x14ac:dyDescent="0.25">
      <c r="A164" s="6" t="s">
        <v>17</v>
      </c>
      <c r="B164" s="93" t="s">
        <v>28</v>
      </c>
      <c r="C164" s="93" t="s">
        <v>41</v>
      </c>
      <c r="D164" s="93" t="s">
        <v>42</v>
      </c>
      <c r="E164" s="93" t="s">
        <v>43</v>
      </c>
      <c r="F164" s="97" t="s">
        <v>5</v>
      </c>
      <c r="G164" s="93" t="s">
        <v>28</v>
      </c>
      <c r="H164" s="93" t="s">
        <v>41</v>
      </c>
      <c r="I164" s="93" t="s">
        <v>42</v>
      </c>
      <c r="J164" s="93" t="s">
        <v>43</v>
      </c>
      <c r="K164" s="97" t="s">
        <v>5</v>
      </c>
      <c r="L164" s="30" t="s">
        <v>5</v>
      </c>
    </row>
    <row r="165" spans="1:12" x14ac:dyDescent="0.25">
      <c r="A165" s="98" t="s">
        <v>18</v>
      </c>
      <c r="B165" s="4">
        <f>B96*B130</f>
        <v>7085064</v>
      </c>
      <c r="C165" s="4">
        <f t="shared" ref="C165:E165" si="49">C96*C130</f>
        <v>0</v>
      </c>
      <c r="D165" s="4">
        <f t="shared" si="49"/>
        <v>0</v>
      </c>
      <c r="E165" s="4">
        <f t="shared" si="49"/>
        <v>0</v>
      </c>
      <c r="F165" s="4">
        <f>SUM(B165:E165)</f>
        <v>7085064</v>
      </c>
      <c r="G165" s="4">
        <f>G96*G130</f>
        <v>155660</v>
      </c>
      <c r="H165" s="4">
        <f t="shared" ref="H165:J165" si="50">H96*H130</f>
        <v>0</v>
      </c>
      <c r="I165" s="4">
        <f t="shared" si="50"/>
        <v>0</v>
      </c>
      <c r="J165" s="4">
        <f t="shared" si="50"/>
        <v>0</v>
      </c>
      <c r="K165" s="4">
        <f>SUM(G165:J165)</f>
        <v>155660</v>
      </c>
      <c r="L165" s="4">
        <f>F165+K165</f>
        <v>7240724</v>
      </c>
    </row>
    <row r="166" spans="1:12" x14ac:dyDescent="0.25">
      <c r="A166" s="98" t="s">
        <v>23</v>
      </c>
      <c r="B166" s="4">
        <f t="shared" ref="B166:E170" si="51">B97*B131</f>
        <v>905724</v>
      </c>
      <c r="C166" s="4">
        <f t="shared" si="51"/>
        <v>0</v>
      </c>
      <c r="D166" s="4">
        <f t="shared" si="51"/>
        <v>0</v>
      </c>
      <c r="E166" s="4">
        <f t="shared" si="51"/>
        <v>0</v>
      </c>
      <c r="F166" s="4">
        <f t="shared" ref="F166:F170" si="52">SUM(B166:E166)</f>
        <v>905724</v>
      </c>
      <c r="G166" s="4">
        <f t="shared" ref="G166:J170" si="53">G97*G131</f>
        <v>157832</v>
      </c>
      <c r="H166" s="4">
        <f t="shared" si="53"/>
        <v>0</v>
      </c>
      <c r="I166" s="4">
        <f t="shared" si="53"/>
        <v>0</v>
      </c>
      <c r="J166" s="4">
        <f t="shared" si="53"/>
        <v>0</v>
      </c>
      <c r="K166" s="4">
        <f t="shared" ref="K166:K170" si="54">SUM(G166:J166)</f>
        <v>157832</v>
      </c>
      <c r="L166" s="4">
        <f t="shared" ref="L166:L170" si="55">F166+K166</f>
        <v>1063556</v>
      </c>
    </row>
    <row r="167" spans="1:12" x14ac:dyDescent="0.25">
      <c r="A167" s="98" t="s">
        <v>19</v>
      </c>
      <c r="B167" s="4">
        <f t="shared" si="51"/>
        <v>8639492</v>
      </c>
      <c r="C167" s="4">
        <f t="shared" si="51"/>
        <v>0</v>
      </c>
      <c r="D167" s="4">
        <f t="shared" si="51"/>
        <v>0</v>
      </c>
      <c r="E167" s="4">
        <f t="shared" si="51"/>
        <v>0</v>
      </c>
      <c r="F167" s="4">
        <f t="shared" si="52"/>
        <v>8639492</v>
      </c>
      <c r="G167" s="4">
        <f t="shared" si="53"/>
        <v>0</v>
      </c>
      <c r="H167" s="4">
        <f t="shared" si="53"/>
        <v>0</v>
      </c>
      <c r="I167" s="4">
        <f t="shared" si="53"/>
        <v>27500</v>
      </c>
      <c r="J167" s="4">
        <f t="shared" si="53"/>
        <v>0</v>
      </c>
      <c r="K167" s="4">
        <f t="shared" si="54"/>
        <v>27500</v>
      </c>
      <c r="L167" s="4">
        <f t="shared" si="55"/>
        <v>8666992</v>
      </c>
    </row>
    <row r="168" spans="1:12" x14ac:dyDescent="0.25">
      <c r="A168" s="98" t="s">
        <v>20</v>
      </c>
      <c r="B168" s="4">
        <f t="shared" si="51"/>
        <v>13060075</v>
      </c>
      <c r="C168" s="4">
        <f t="shared" si="51"/>
        <v>1280000</v>
      </c>
      <c r="D168" s="4">
        <f t="shared" si="51"/>
        <v>0</v>
      </c>
      <c r="E168" s="4">
        <f t="shared" si="51"/>
        <v>0</v>
      </c>
      <c r="F168" s="4">
        <f t="shared" si="52"/>
        <v>14340075</v>
      </c>
      <c r="G168" s="4">
        <f t="shared" si="53"/>
        <v>0</v>
      </c>
      <c r="H168" s="4">
        <f t="shared" si="53"/>
        <v>0</v>
      </c>
      <c r="I168" s="4">
        <f t="shared" si="53"/>
        <v>0</v>
      </c>
      <c r="J168" s="4">
        <f t="shared" si="53"/>
        <v>97500</v>
      </c>
      <c r="K168" s="4">
        <f t="shared" si="54"/>
        <v>97500</v>
      </c>
      <c r="L168" s="4">
        <f t="shared" si="55"/>
        <v>14437575</v>
      </c>
    </row>
    <row r="169" spans="1:12" x14ac:dyDescent="0.25">
      <c r="A169" s="98" t="s">
        <v>21</v>
      </c>
      <c r="B169" s="4">
        <f t="shared" si="51"/>
        <v>568340</v>
      </c>
      <c r="C169" s="4">
        <f t="shared" si="51"/>
        <v>185000</v>
      </c>
      <c r="D169" s="4">
        <f t="shared" si="51"/>
        <v>35000</v>
      </c>
      <c r="E169" s="4">
        <f t="shared" si="51"/>
        <v>0</v>
      </c>
      <c r="F169" s="4">
        <f t="shared" si="52"/>
        <v>788340</v>
      </c>
      <c r="G169" s="4">
        <f t="shared" si="53"/>
        <v>0</v>
      </c>
      <c r="H169" s="4">
        <f t="shared" si="53"/>
        <v>0</v>
      </c>
      <c r="I169" s="4">
        <f t="shared" si="53"/>
        <v>0</v>
      </c>
      <c r="J169" s="4">
        <f t="shared" si="53"/>
        <v>0</v>
      </c>
      <c r="K169" s="4">
        <f t="shared" si="54"/>
        <v>0</v>
      </c>
      <c r="L169" s="4">
        <f t="shared" si="55"/>
        <v>788340</v>
      </c>
    </row>
    <row r="170" spans="1:12" x14ac:dyDescent="0.25">
      <c r="A170" s="98" t="s">
        <v>22</v>
      </c>
      <c r="B170" s="4">
        <f t="shared" si="51"/>
        <v>251228</v>
      </c>
      <c r="C170" s="4">
        <f t="shared" si="51"/>
        <v>1020000</v>
      </c>
      <c r="D170" s="4">
        <f t="shared" si="51"/>
        <v>670000</v>
      </c>
      <c r="E170" s="4">
        <f t="shared" si="51"/>
        <v>240000</v>
      </c>
      <c r="F170" s="4">
        <f t="shared" si="52"/>
        <v>2181228</v>
      </c>
      <c r="G170" s="4">
        <f t="shared" si="53"/>
        <v>0</v>
      </c>
      <c r="H170" s="4">
        <f t="shared" si="53"/>
        <v>0</v>
      </c>
      <c r="I170" s="4">
        <f t="shared" si="53"/>
        <v>0</v>
      </c>
      <c r="J170" s="4">
        <f t="shared" si="53"/>
        <v>0</v>
      </c>
      <c r="K170" s="4">
        <f t="shared" si="54"/>
        <v>0</v>
      </c>
      <c r="L170" s="4">
        <f t="shared" si="55"/>
        <v>2181228</v>
      </c>
    </row>
    <row r="171" spans="1:12" x14ac:dyDescent="0.25">
      <c r="A171" s="98" t="s">
        <v>5</v>
      </c>
      <c r="B171" s="4">
        <f>SUM(B165:B170)</f>
        <v>30509923</v>
      </c>
      <c r="C171" s="4">
        <f t="shared" ref="C171:L171" si="56">SUM(C165:C170)</f>
        <v>2485000</v>
      </c>
      <c r="D171" s="4">
        <f t="shared" si="56"/>
        <v>705000</v>
      </c>
      <c r="E171" s="4">
        <f t="shared" si="56"/>
        <v>240000</v>
      </c>
      <c r="F171" s="4">
        <f t="shared" si="56"/>
        <v>33939923</v>
      </c>
      <c r="G171" s="4">
        <f t="shared" si="56"/>
        <v>313492</v>
      </c>
      <c r="H171" s="4">
        <f t="shared" si="56"/>
        <v>0</v>
      </c>
      <c r="I171" s="4">
        <f t="shared" si="56"/>
        <v>27500</v>
      </c>
      <c r="J171" s="4">
        <f t="shared" si="56"/>
        <v>97500</v>
      </c>
      <c r="K171" s="4">
        <f t="shared" si="56"/>
        <v>438492</v>
      </c>
      <c r="L171" s="4">
        <f t="shared" si="56"/>
        <v>34378415</v>
      </c>
    </row>
    <row r="172" spans="1:12" x14ac:dyDescent="0.25">
      <c r="A172" s="55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x14ac:dyDescent="0.25">
      <c r="L173" s="46"/>
    </row>
    <row r="174" spans="1:12" x14ac:dyDescent="0.25">
      <c r="A174" s="9" t="s">
        <v>169</v>
      </c>
    </row>
    <row r="175" spans="1:12" x14ac:dyDescent="0.25">
      <c r="A175" s="94" t="s">
        <v>16</v>
      </c>
      <c r="B175" s="114" t="s">
        <v>161</v>
      </c>
      <c r="C175" s="114"/>
      <c r="D175" s="114"/>
      <c r="E175" s="114"/>
      <c r="F175" s="114"/>
      <c r="G175" s="114" t="s">
        <v>162</v>
      </c>
      <c r="H175" s="114"/>
      <c r="I175" s="114"/>
      <c r="J175" s="114"/>
      <c r="K175" s="114"/>
      <c r="L175" s="94" t="s">
        <v>44</v>
      </c>
    </row>
    <row r="176" spans="1:12" x14ac:dyDescent="0.25">
      <c r="A176" s="6" t="s">
        <v>17</v>
      </c>
      <c r="B176" s="93" t="s">
        <v>28</v>
      </c>
      <c r="C176" s="93" t="s">
        <v>41</v>
      </c>
      <c r="D176" s="93" t="s">
        <v>42</v>
      </c>
      <c r="E176" s="93" t="s">
        <v>43</v>
      </c>
      <c r="F176" s="97" t="s">
        <v>5</v>
      </c>
      <c r="G176" s="93" t="s">
        <v>28</v>
      </c>
      <c r="H176" s="93" t="s">
        <v>41</v>
      </c>
      <c r="I176" s="93" t="s">
        <v>42</v>
      </c>
      <c r="J176" s="93" t="s">
        <v>43</v>
      </c>
      <c r="K176" s="97" t="s">
        <v>5</v>
      </c>
      <c r="L176" s="30" t="s">
        <v>5</v>
      </c>
    </row>
    <row r="177" spans="1:12" x14ac:dyDescent="0.25">
      <c r="A177" s="98" t="s">
        <v>18</v>
      </c>
      <c r="B177" s="11">
        <f>B165/$L$171</f>
        <v>0.20609047857500121</v>
      </c>
      <c r="C177" s="11">
        <f t="shared" ref="C177:L177" si="57">C165/$L$171</f>
        <v>0</v>
      </c>
      <c r="D177" s="11">
        <f t="shared" si="57"/>
        <v>0</v>
      </c>
      <c r="E177" s="11">
        <f t="shared" si="57"/>
        <v>0</v>
      </c>
      <c r="F177" s="11">
        <f t="shared" si="57"/>
        <v>0.20609047857500121</v>
      </c>
      <c r="G177" s="11">
        <f t="shared" si="57"/>
        <v>4.5278410886598463E-3</v>
      </c>
      <c r="H177" s="11">
        <f t="shared" si="57"/>
        <v>0</v>
      </c>
      <c r="I177" s="11">
        <f t="shared" si="57"/>
        <v>0</v>
      </c>
      <c r="J177" s="11">
        <f t="shared" si="57"/>
        <v>0</v>
      </c>
      <c r="K177" s="11">
        <f t="shared" si="57"/>
        <v>4.5278410886598463E-3</v>
      </c>
      <c r="L177" s="11">
        <f t="shared" si="57"/>
        <v>0.21061831966366104</v>
      </c>
    </row>
    <row r="178" spans="1:12" x14ac:dyDescent="0.25">
      <c r="A178" s="98" t="s">
        <v>23</v>
      </c>
      <c r="B178" s="11">
        <f t="shared" ref="B178:L183" si="58">B166/$L$171</f>
        <v>2.6345717218202176E-2</v>
      </c>
      <c r="C178" s="11">
        <f t="shared" si="58"/>
        <v>0</v>
      </c>
      <c r="D178" s="11">
        <f t="shared" si="58"/>
        <v>0</v>
      </c>
      <c r="E178" s="11">
        <f t="shared" si="58"/>
        <v>0</v>
      </c>
      <c r="F178" s="11">
        <f t="shared" si="58"/>
        <v>2.6345717218202176E-2</v>
      </c>
      <c r="G178" s="11">
        <f t="shared" si="58"/>
        <v>4.591020266641147E-3</v>
      </c>
      <c r="H178" s="11">
        <f t="shared" si="58"/>
        <v>0</v>
      </c>
      <c r="I178" s="11">
        <f t="shared" si="58"/>
        <v>0</v>
      </c>
      <c r="J178" s="11">
        <f t="shared" si="58"/>
        <v>0</v>
      </c>
      <c r="K178" s="11">
        <f t="shared" si="58"/>
        <v>4.591020266641147E-3</v>
      </c>
      <c r="L178" s="11">
        <f t="shared" si="58"/>
        <v>3.0936737484843324E-2</v>
      </c>
    </row>
    <row r="179" spans="1:12" x14ac:dyDescent="0.25">
      <c r="A179" s="98" t="s">
        <v>19</v>
      </c>
      <c r="B179" s="11">
        <f t="shared" si="58"/>
        <v>0.25130571028361837</v>
      </c>
      <c r="C179" s="11">
        <f t="shared" si="58"/>
        <v>0</v>
      </c>
      <c r="D179" s="11">
        <f t="shared" si="58"/>
        <v>0</v>
      </c>
      <c r="E179" s="11">
        <f t="shared" si="58"/>
        <v>0</v>
      </c>
      <c r="F179" s="11">
        <f t="shared" si="58"/>
        <v>0.25130571028361837</v>
      </c>
      <c r="G179" s="11">
        <f t="shared" si="58"/>
        <v>0</v>
      </c>
      <c r="H179" s="11">
        <f t="shared" si="58"/>
        <v>0</v>
      </c>
      <c r="I179" s="11">
        <f t="shared" si="58"/>
        <v>7.9992053153119479E-4</v>
      </c>
      <c r="J179" s="11">
        <f t="shared" si="58"/>
        <v>0</v>
      </c>
      <c r="K179" s="11">
        <f t="shared" si="58"/>
        <v>7.9992053153119479E-4</v>
      </c>
      <c r="L179" s="11">
        <f t="shared" si="58"/>
        <v>0.25210563081514958</v>
      </c>
    </row>
    <row r="180" spans="1:12" x14ac:dyDescent="0.25">
      <c r="A180" s="98" t="s">
        <v>20</v>
      </c>
      <c r="B180" s="11">
        <f t="shared" si="58"/>
        <v>0.37989171403044614</v>
      </c>
      <c r="C180" s="11">
        <f t="shared" si="58"/>
        <v>3.723266474036107E-2</v>
      </c>
      <c r="D180" s="11">
        <f t="shared" si="58"/>
        <v>0</v>
      </c>
      <c r="E180" s="11">
        <f t="shared" si="58"/>
        <v>0</v>
      </c>
      <c r="F180" s="11">
        <f t="shared" si="58"/>
        <v>0.41712437877080721</v>
      </c>
      <c r="G180" s="11">
        <f t="shared" si="58"/>
        <v>0</v>
      </c>
      <c r="H180" s="11">
        <f t="shared" si="58"/>
        <v>0</v>
      </c>
      <c r="I180" s="11">
        <f t="shared" si="58"/>
        <v>0</v>
      </c>
      <c r="J180" s="11">
        <f t="shared" si="58"/>
        <v>2.8360818845196904E-3</v>
      </c>
      <c r="K180" s="11">
        <f t="shared" si="58"/>
        <v>2.8360818845196904E-3</v>
      </c>
      <c r="L180" s="11">
        <f t="shared" si="58"/>
        <v>0.41996046065532688</v>
      </c>
    </row>
    <row r="181" spans="1:12" x14ac:dyDescent="0.25">
      <c r="A181" s="98" t="s">
        <v>21</v>
      </c>
      <c r="B181" s="11">
        <f t="shared" si="58"/>
        <v>1.6531884905106882E-2</v>
      </c>
      <c r="C181" s="11">
        <f t="shared" si="58"/>
        <v>5.3812835757553103E-3</v>
      </c>
      <c r="D181" s="11">
        <f t="shared" si="58"/>
        <v>1.018080676494248E-3</v>
      </c>
      <c r="E181" s="11">
        <f t="shared" si="58"/>
        <v>0</v>
      </c>
      <c r="F181" s="11">
        <f t="shared" si="58"/>
        <v>2.2931249157356441E-2</v>
      </c>
      <c r="G181" s="11">
        <f t="shared" si="58"/>
        <v>0</v>
      </c>
      <c r="H181" s="11">
        <f t="shared" si="58"/>
        <v>0</v>
      </c>
      <c r="I181" s="11">
        <f t="shared" si="58"/>
        <v>0</v>
      </c>
      <c r="J181" s="11">
        <f t="shared" si="58"/>
        <v>0</v>
      </c>
      <c r="K181" s="11">
        <f t="shared" si="58"/>
        <v>0</v>
      </c>
      <c r="L181" s="11">
        <f t="shared" si="58"/>
        <v>2.2931249157356441E-2</v>
      </c>
    </row>
    <row r="182" spans="1:12" x14ac:dyDescent="0.25">
      <c r="A182" s="98" t="s">
        <v>22</v>
      </c>
      <c r="B182" s="11">
        <f t="shared" si="58"/>
        <v>7.3077249198370544E-3</v>
      </c>
      <c r="C182" s="11">
        <f t="shared" si="58"/>
        <v>2.9669779714975225E-2</v>
      </c>
      <c r="D182" s="11">
        <f t="shared" si="58"/>
        <v>1.9488972950032747E-2</v>
      </c>
      <c r="E182" s="11">
        <f t="shared" si="58"/>
        <v>6.9811246388177001E-3</v>
      </c>
      <c r="F182" s="11">
        <f t="shared" si="58"/>
        <v>6.3447602223662719E-2</v>
      </c>
      <c r="G182" s="11">
        <f t="shared" si="58"/>
        <v>0</v>
      </c>
      <c r="H182" s="11">
        <f t="shared" si="58"/>
        <v>0</v>
      </c>
      <c r="I182" s="11">
        <f t="shared" si="58"/>
        <v>0</v>
      </c>
      <c r="J182" s="11">
        <f t="shared" si="58"/>
        <v>0</v>
      </c>
      <c r="K182" s="11">
        <f t="shared" si="58"/>
        <v>0</v>
      </c>
      <c r="L182" s="11">
        <f t="shared" si="58"/>
        <v>6.3447602223662719E-2</v>
      </c>
    </row>
    <row r="183" spans="1:12" x14ac:dyDescent="0.25">
      <c r="A183" s="98" t="s">
        <v>5</v>
      </c>
      <c r="B183" s="11">
        <f t="shared" si="58"/>
        <v>0.88747322993221178</v>
      </c>
      <c r="C183" s="11">
        <f t="shared" si="58"/>
        <v>7.2283728031091607E-2</v>
      </c>
      <c r="D183" s="11">
        <f t="shared" si="58"/>
        <v>2.0507053626526994E-2</v>
      </c>
      <c r="E183" s="11">
        <f t="shared" si="58"/>
        <v>6.9811246388177001E-3</v>
      </c>
      <c r="F183" s="11">
        <f t="shared" si="58"/>
        <v>0.98724513622864807</v>
      </c>
      <c r="G183" s="11">
        <f t="shared" si="58"/>
        <v>9.1188613553009942E-3</v>
      </c>
      <c r="H183" s="11">
        <f t="shared" si="58"/>
        <v>0</v>
      </c>
      <c r="I183" s="11">
        <f t="shared" si="58"/>
        <v>7.9992053153119479E-4</v>
      </c>
      <c r="J183" s="11">
        <f t="shared" si="58"/>
        <v>2.8360818845196904E-3</v>
      </c>
      <c r="K183" s="11">
        <f t="shared" si="58"/>
        <v>1.2754863771351878E-2</v>
      </c>
      <c r="L183" s="11">
        <f>SUM(L177:L182)</f>
        <v>1</v>
      </c>
    </row>
    <row r="184" spans="1:12" x14ac:dyDescent="0.25">
      <c r="L184" s="46"/>
    </row>
    <row r="185" spans="1:12" x14ac:dyDescent="0.25">
      <c r="L185" s="46"/>
    </row>
    <row r="186" spans="1:12" x14ac:dyDescent="0.25">
      <c r="A186" s="9" t="s">
        <v>170</v>
      </c>
    </row>
    <row r="187" spans="1:12" x14ac:dyDescent="0.25">
      <c r="A187" s="94" t="s">
        <v>16</v>
      </c>
      <c r="B187" s="114" t="s">
        <v>161</v>
      </c>
      <c r="C187" s="114"/>
      <c r="D187" s="114"/>
      <c r="E187" s="114"/>
      <c r="F187" s="114"/>
      <c r="G187" s="114" t="s">
        <v>162</v>
      </c>
      <c r="H187" s="114"/>
      <c r="I187" s="114"/>
      <c r="J187" s="114"/>
      <c r="K187" s="114"/>
      <c r="L187" s="94" t="s">
        <v>44</v>
      </c>
    </row>
    <row r="188" spans="1:12" x14ac:dyDescent="0.25">
      <c r="A188" s="6" t="s">
        <v>17</v>
      </c>
      <c r="B188" s="93" t="s">
        <v>28</v>
      </c>
      <c r="C188" s="93" t="s">
        <v>41</v>
      </c>
      <c r="D188" s="93" t="s">
        <v>42</v>
      </c>
      <c r="E188" s="95" t="s">
        <v>43</v>
      </c>
      <c r="F188" s="50"/>
      <c r="G188" s="96" t="s">
        <v>28</v>
      </c>
      <c r="H188" s="93" t="s">
        <v>41</v>
      </c>
      <c r="I188" s="93" t="s">
        <v>42</v>
      </c>
      <c r="J188" s="93" t="s">
        <v>43</v>
      </c>
      <c r="K188" s="63"/>
      <c r="L188" s="30" t="s">
        <v>5</v>
      </c>
    </row>
    <row r="189" spans="1:12" x14ac:dyDescent="0.25">
      <c r="A189" s="98" t="s">
        <v>18</v>
      </c>
      <c r="B189" s="11">
        <f>B177*B119</f>
        <v>0.11541066800200069</v>
      </c>
      <c r="C189" s="11">
        <f t="shared" ref="C189:E189" si="59">C177*C119</f>
        <v>0</v>
      </c>
      <c r="D189" s="11">
        <f t="shared" si="59"/>
        <v>0</v>
      </c>
      <c r="E189" s="11">
        <f t="shared" si="59"/>
        <v>0</v>
      </c>
      <c r="F189" s="52"/>
      <c r="G189" s="11">
        <f>G177*G119</f>
        <v>2.5355910096495141E-3</v>
      </c>
      <c r="H189" s="11">
        <f t="shared" ref="H189:J189" si="60">H177*H119</f>
        <v>0</v>
      </c>
      <c r="I189" s="11">
        <f t="shared" si="60"/>
        <v>0</v>
      </c>
      <c r="J189" s="11">
        <f t="shared" si="60"/>
        <v>0</v>
      </c>
      <c r="K189" s="62"/>
      <c r="L189" s="7">
        <f>SUM(B189:K189)</f>
        <v>0.11794625901165021</v>
      </c>
    </row>
    <row r="190" spans="1:12" x14ac:dyDescent="0.25">
      <c r="A190" s="98" t="s">
        <v>23</v>
      </c>
      <c r="B190" s="11">
        <f t="shared" ref="B190:E194" si="61">B178*B120</f>
        <v>1.475360164219322E-2</v>
      </c>
      <c r="C190" s="11">
        <f t="shared" si="61"/>
        <v>0</v>
      </c>
      <c r="D190" s="11">
        <f t="shared" si="61"/>
        <v>0</v>
      </c>
      <c r="E190" s="11">
        <f t="shared" si="61"/>
        <v>0</v>
      </c>
      <c r="F190" s="52"/>
      <c r="G190" s="11">
        <f t="shared" ref="G190:J190" si="62">G178*G120</f>
        <v>2.5709713493190425E-3</v>
      </c>
      <c r="H190" s="11">
        <f t="shared" si="62"/>
        <v>0</v>
      </c>
      <c r="I190" s="11">
        <f t="shared" si="62"/>
        <v>0</v>
      </c>
      <c r="J190" s="11">
        <f t="shared" si="62"/>
        <v>0</v>
      </c>
      <c r="K190" s="62"/>
      <c r="L190" s="7">
        <f t="shared" ref="L190:L194" si="63">SUM(B190:K190)</f>
        <v>1.7324572991512265E-2</v>
      </c>
    </row>
    <row r="191" spans="1:12" x14ac:dyDescent="0.25">
      <c r="A191" s="98" t="s">
        <v>19</v>
      </c>
      <c r="B191" s="11">
        <f t="shared" si="61"/>
        <v>0.14073119775882631</v>
      </c>
      <c r="C191" s="11">
        <f t="shared" si="61"/>
        <v>0</v>
      </c>
      <c r="D191" s="11">
        <f t="shared" si="61"/>
        <v>0</v>
      </c>
      <c r="E191" s="11">
        <f t="shared" si="61"/>
        <v>0</v>
      </c>
      <c r="F191" s="52"/>
      <c r="G191" s="11">
        <f t="shared" ref="G191:J191" si="64">G179*G121</f>
        <v>0</v>
      </c>
      <c r="H191" s="11">
        <f t="shared" si="64"/>
        <v>0</v>
      </c>
      <c r="I191" s="11">
        <f t="shared" si="64"/>
        <v>5.199483454952766E-4</v>
      </c>
      <c r="J191" s="11">
        <f t="shared" si="64"/>
        <v>0</v>
      </c>
      <c r="K191" s="62"/>
      <c r="L191" s="7">
        <f t="shared" si="63"/>
        <v>0.14125114610432157</v>
      </c>
    </row>
    <row r="192" spans="1:12" x14ac:dyDescent="0.25">
      <c r="A192" s="98" t="s">
        <v>20</v>
      </c>
      <c r="B192" s="11">
        <f t="shared" si="61"/>
        <v>0.21653827699735428</v>
      </c>
      <c r="C192" s="11">
        <f t="shared" si="61"/>
        <v>2.4201232081234696E-2</v>
      </c>
      <c r="D192" s="11">
        <f t="shared" si="61"/>
        <v>0</v>
      </c>
      <c r="E192" s="11">
        <f t="shared" si="61"/>
        <v>0</v>
      </c>
      <c r="F192" s="52"/>
      <c r="G192" s="11">
        <f t="shared" ref="G192:J192" si="65">G180*G122</f>
        <v>0</v>
      </c>
      <c r="H192" s="11">
        <f t="shared" si="65"/>
        <v>0</v>
      </c>
      <c r="I192" s="11">
        <f t="shared" si="65"/>
        <v>0</v>
      </c>
      <c r="J192" s="11">
        <f t="shared" si="65"/>
        <v>1.8434532249377987E-3</v>
      </c>
      <c r="K192" s="62"/>
      <c r="L192" s="7">
        <f t="shared" si="63"/>
        <v>0.24258296230352677</v>
      </c>
    </row>
    <row r="193" spans="1:12" x14ac:dyDescent="0.25">
      <c r="A193" s="98" t="s">
        <v>21</v>
      </c>
      <c r="B193" s="11">
        <f t="shared" si="61"/>
        <v>9.2578555468598549E-3</v>
      </c>
      <c r="C193" s="11">
        <f t="shared" si="61"/>
        <v>3.4978343242409518E-3</v>
      </c>
      <c r="D193" s="11">
        <f t="shared" si="61"/>
        <v>6.6175243972126118E-4</v>
      </c>
      <c r="E193" s="11">
        <f t="shared" si="61"/>
        <v>0</v>
      </c>
      <c r="F193" s="52"/>
      <c r="G193" s="11">
        <f t="shared" ref="G193:J193" si="66">G181*G123</f>
        <v>0</v>
      </c>
      <c r="H193" s="11">
        <f t="shared" si="66"/>
        <v>0</v>
      </c>
      <c r="I193" s="11">
        <f t="shared" si="66"/>
        <v>0</v>
      </c>
      <c r="J193" s="11">
        <f t="shared" si="66"/>
        <v>0</v>
      </c>
      <c r="K193" s="62"/>
      <c r="L193" s="7">
        <f t="shared" si="63"/>
        <v>1.3417442310822068E-2</v>
      </c>
    </row>
    <row r="194" spans="1:12" x14ac:dyDescent="0.25">
      <c r="A194" s="98" t="s">
        <v>22</v>
      </c>
      <c r="B194" s="11">
        <f t="shared" si="61"/>
        <v>4.0923259551087507E-3</v>
      </c>
      <c r="C194" s="11">
        <f t="shared" si="61"/>
        <v>1.9285356814733898E-2</v>
      </c>
      <c r="D194" s="11">
        <f t="shared" si="61"/>
        <v>1.2667832417521285E-2</v>
      </c>
      <c r="E194" s="11">
        <f t="shared" si="61"/>
        <v>4.537731015231505E-3</v>
      </c>
      <c r="F194" s="65"/>
      <c r="G194" s="11">
        <f t="shared" ref="G194:J194" si="67">G182*G124</f>
        <v>0</v>
      </c>
      <c r="H194" s="11">
        <f t="shared" si="67"/>
        <v>0</v>
      </c>
      <c r="I194" s="11">
        <f t="shared" si="67"/>
        <v>0</v>
      </c>
      <c r="J194" s="11">
        <f t="shared" si="67"/>
        <v>0</v>
      </c>
      <c r="K194" s="62"/>
      <c r="L194" s="7">
        <f t="shared" si="63"/>
        <v>4.0583246202595437E-2</v>
      </c>
    </row>
    <row r="195" spans="1:12" x14ac:dyDescent="0.25">
      <c r="A195" s="59" t="s">
        <v>46</v>
      </c>
      <c r="B195" s="60"/>
      <c r="C195" s="61"/>
      <c r="D195" s="61"/>
      <c r="E195" s="61"/>
      <c r="F195" s="64"/>
      <c r="G195" s="61"/>
      <c r="H195" s="61"/>
      <c r="I195" s="61"/>
      <c r="J195" s="61"/>
      <c r="K195" s="64"/>
      <c r="L195" s="7">
        <f>SUM(L189:L194)</f>
        <v>0.5731056289244284</v>
      </c>
    </row>
    <row r="196" spans="1:12" x14ac:dyDescent="0.25">
      <c r="L196" s="56"/>
    </row>
    <row r="197" spans="1:12" x14ac:dyDescent="0.25">
      <c r="L197" s="56"/>
    </row>
    <row r="198" spans="1:12" x14ac:dyDescent="0.25">
      <c r="A198" s="9" t="s">
        <v>60</v>
      </c>
    </row>
    <row r="199" spans="1:12" x14ac:dyDescent="0.25">
      <c r="A199" s="93" t="s">
        <v>6</v>
      </c>
      <c r="B199" s="93" t="s">
        <v>9</v>
      </c>
    </row>
    <row r="200" spans="1:12" x14ac:dyDescent="0.25">
      <c r="A200" s="58" t="s">
        <v>35</v>
      </c>
      <c r="B200" s="3">
        <f>$B$43</f>
        <v>17</v>
      </c>
    </row>
    <row r="201" spans="1:12" x14ac:dyDescent="0.25">
      <c r="A201" s="58" t="s">
        <v>50</v>
      </c>
      <c r="B201" s="4">
        <f>ROUND($L$159,0)</f>
        <v>858</v>
      </c>
      <c r="L201" s="2"/>
    </row>
    <row r="202" spans="1:12" x14ac:dyDescent="0.25">
      <c r="A202" s="58" t="s">
        <v>171</v>
      </c>
      <c r="B202" s="4">
        <f>ROUND($B$200*$B$201,0)</f>
        <v>14586</v>
      </c>
    </row>
    <row r="203" spans="1:12" x14ac:dyDescent="0.25">
      <c r="A203" s="58" t="s">
        <v>15</v>
      </c>
      <c r="B203" s="29">
        <f>ROUND($L$195,2)</f>
        <v>0.56999999999999995</v>
      </c>
    </row>
    <row r="204" spans="1:12" x14ac:dyDescent="0.25">
      <c r="A204" s="58" t="s">
        <v>172</v>
      </c>
      <c r="B204" s="4">
        <f>ROUND($B$202*$B$203,0)</f>
        <v>8314</v>
      </c>
    </row>
    <row r="205" spans="1:12" x14ac:dyDescent="0.25">
      <c r="J205" s="68"/>
    </row>
    <row r="206" spans="1:12" x14ac:dyDescent="0.25">
      <c r="J206" s="68"/>
    </row>
    <row r="207" spans="1:12" x14ac:dyDescent="0.25">
      <c r="A207" s="12" t="s">
        <v>182</v>
      </c>
      <c r="J207" s="68"/>
    </row>
    <row r="208" spans="1:12" x14ac:dyDescent="0.25">
      <c r="A208" s="94" t="s">
        <v>16</v>
      </c>
      <c r="B208" s="114" t="s">
        <v>161</v>
      </c>
      <c r="C208" s="114"/>
      <c r="D208" s="114"/>
      <c r="E208" s="114"/>
      <c r="F208" s="114" t="s">
        <v>162</v>
      </c>
      <c r="G208" s="114"/>
      <c r="H208" s="114"/>
      <c r="I208" s="114"/>
      <c r="J208" s="69"/>
    </row>
    <row r="209" spans="1:10" x14ac:dyDescent="0.25">
      <c r="A209" s="6" t="s">
        <v>17</v>
      </c>
      <c r="B209" s="93" t="s">
        <v>28</v>
      </c>
      <c r="C209" s="93" t="s">
        <v>41</v>
      </c>
      <c r="D209" s="93" t="s">
        <v>42</v>
      </c>
      <c r="E209" s="93" t="s">
        <v>43</v>
      </c>
      <c r="F209" s="93" t="s">
        <v>28</v>
      </c>
      <c r="G209" s="93" t="s">
        <v>41</v>
      </c>
      <c r="H209" s="93" t="s">
        <v>42</v>
      </c>
      <c r="I209" s="93" t="s">
        <v>43</v>
      </c>
      <c r="J209" s="45"/>
    </row>
    <row r="210" spans="1:10" x14ac:dyDescent="0.25">
      <c r="A210" s="98" t="s">
        <v>18</v>
      </c>
      <c r="B210" s="4">
        <f>IF(B119&lt;&gt;0,$B$204/B119,"")</f>
        <v>14846.428571428571</v>
      </c>
      <c r="C210" s="4" t="str">
        <f t="shared" ref="C210:E210" si="68">IF(C119&lt;&gt;0,$B$204/C119,"")</f>
        <v/>
      </c>
      <c r="D210" s="4" t="str">
        <f t="shared" si="68"/>
        <v/>
      </c>
      <c r="E210" s="4" t="str">
        <f t="shared" si="68"/>
        <v/>
      </c>
      <c r="F210" s="4">
        <f>IF(G119&lt;&gt;0,$B$204/G119,"")</f>
        <v>14846.428571428571</v>
      </c>
      <c r="G210" s="4" t="str">
        <f t="shared" ref="G210:I210" si="69">IF(H119&lt;&gt;0,$B$204/H119,"")</f>
        <v/>
      </c>
      <c r="H210" s="4" t="str">
        <f t="shared" si="69"/>
        <v/>
      </c>
      <c r="I210" s="4" t="str">
        <f t="shared" si="69"/>
        <v/>
      </c>
      <c r="J210" s="70"/>
    </row>
    <row r="211" spans="1:10" x14ac:dyDescent="0.25">
      <c r="A211" s="98" t="s">
        <v>23</v>
      </c>
      <c r="B211" s="4">
        <f t="shared" ref="B211:E215" si="70">IF(B120&lt;&gt;0,$B$204/B120,"")</f>
        <v>14846.428571428571</v>
      </c>
      <c r="C211" s="4" t="str">
        <f t="shared" si="70"/>
        <v/>
      </c>
      <c r="D211" s="4" t="str">
        <f t="shared" si="70"/>
        <v/>
      </c>
      <c r="E211" s="4" t="str">
        <f t="shared" si="70"/>
        <v/>
      </c>
      <c r="F211" s="4">
        <f t="shared" ref="F211:I215" si="71">IF(G120&lt;&gt;0,$B$204/G120,"")</f>
        <v>14846.428571428571</v>
      </c>
      <c r="G211" s="4" t="str">
        <f t="shared" si="71"/>
        <v/>
      </c>
      <c r="H211" s="4" t="str">
        <f t="shared" si="71"/>
        <v/>
      </c>
      <c r="I211" s="4" t="str">
        <f t="shared" si="71"/>
        <v/>
      </c>
      <c r="J211" s="70"/>
    </row>
    <row r="212" spans="1:10" x14ac:dyDescent="0.25">
      <c r="A212" s="98" t="s">
        <v>19</v>
      </c>
      <c r="B212" s="4">
        <f t="shared" si="70"/>
        <v>14846.428571428571</v>
      </c>
      <c r="C212" s="4" t="str">
        <f t="shared" si="70"/>
        <v/>
      </c>
      <c r="D212" s="4" t="str">
        <f t="shared" si="70"/>
        <v/>
      </c>
      <c r="E212" s="4" t="str">
        <f t="shared" si="70"/>
        <v/>
      </c>
      <c r="F212" s="4" t="str">
        <f t="shared" si="71"/>
        <v/>
      </c>
      <c r="G212" s="4" t="str">
        <f t="shared" si="71"/>
        <v/>
      </c>
      <c r="H212" s="4">
        <f t="shared" si="71"/>
        <v>12790.76923076923</v>
      </c>
      <c r="I212" s="4" t="str">
        <f t="shared" si="71"/>
        <v/>
      </c>
      <c r="J212" s="70"/>
    </row>
    <row r="213" spans="1:10" x14ac:dyDescent="0.25">
      <c r="A213" s="98" t="s">
        <v>20</v>
      </c>
      <c r="B213" s="4">
        <f t="shared" si="70"/>
        <v>14585.964912280702</v>
      </c>
      <c r="C213" s="4">
        <f t="shared" si="70"/>
        <v>12790.76923076923</v>
      </c>
      <c r="D213" s="4" t="str">
        <f t="shared" si="70"/>
        <v/>
      </c>
      <c r="E213" s="4" t="str">
        <f t="shared" si="70"/>
        <v/>
      </c>
      <c r="F213" s="4" t="str">
        <f t="shared" si="71"/>
        <v/>
      </c>
      <c r="G213" s="4" t="str">
        <f t="shared" si="71"/>
        <v/>
      </c>
      <c r="H213" s="4" t="str">
        <f t="shared" si="71"/>
        <v/>
      </c>
      <c r="I213" s="4">
        <f t="shared" si="71"/>
        <v>12790.76923076923</v>
      </c>
      <c r="J213" s="70"/>
    </row>
    <row r="214" spans="1:10" x14ac:dyDescent="0.25">
      <c r="A214" s="98" t="s">
        <v>21</v>
      </c>
      <c r="B214" s="4">
        <f t="shared" si="70"/>
        <v>14846.428571428571</v>
      </c>
      <c r="C214" s="4">
        <f t="shared" si="70"/>
        <v>12790.76923076923</v>
      </c>
      <c r="D214" s="4">
        <f t="shared" si="70"/>
        <v>12790.76923076923</v>
      </c>
      <c r="E214" s="4" t="str">
        <f t="shared" si="70"/>
        <v/>
      </c>
      <c r="F214" s="4" t="str">
        <f t="shared" si="71"/>
        <v/>
      </c>
      <c r="G214" s="4" t="str">
        <f t="shared" si="71"/>
        <v/>
      </c>
      <c r="H214" s="4" t="str">
        <f t="shared" si="71"/>
        <v/>
      </c>
      <c r="I214" s="4" t="str">
        <f t="shared" si="71"/>
        <v/>
      </c>
      <c r="J214" s="70"/>
    </row>
    <row r="215" spans="1:10" x14ac:dyDescent="0.25">
      <c r="A215" s="98" t="s">
        <v>22</v>
      </c>
      <c r="B215" s="4">
        <f t="shared" si="70"/>
        <v>14846.428571428571</v>
      </c>
      <c r="C215" s="4">
        <f t="shared" si="70"/>
        <v>12790.76923076923</v>
      </c>
      <c r="D215" s="4">
        <f t="shared" si="70"/>
        <v>12790.76923076923</v>
      </c>
      <c r="E215" s="4">
        <f t="shared" si="70"/>
        <v>12790.76923076923</v>
      </c>
      <c r="F215" s="4" t="str">
        <f t="shared" si="71"/>
        <v/>
      </c>
      <c r="G215" s="4" t="str">
        <f t="shared" si="71"/>
        <v/>
      </c>
      <c r="H215" s="4" t="str">
        <f t="shared" si="71"/>
        <v/>
      </c>
      <c r="I215" s="4" t="str">
        <f t="shared" si="71"/>
        <v/>
      </c>
      <c r="J215" s="70"/>
    </row>
    <row r="216" spans="1:10" x14ac:dyDescent="0.25">
      <c r="J216" s="68"/>
    </row>
  </sheetData>
  <mergeCells count="32">
    <mergeCell ref="B8:E8"/>
    <mergeCell ref="F8:I8"/>
    <mergeCell ref="J8:M8"/>
    <mergeCell ref="N8:Q8"/>
    <mergeCell ref="B20:E20"/>
    <mergeCell ref="F20:I20"/>
    <mergeCell ref="J20:M20"/>
    <mergeCell ref="N20:Q20"/>
    <mergeCell ref="B32:D32"/>
    <mergeCell ref="E32:G32"/>
    <mergeCell ref="H32:J32"/>
    <mergeCell ref="K32:M32"/>
    <mergeCell ref="B94:F94"/>
    <mergeCell ref="G94:K94"/>
    <mergeCell ref="B106:F106"/>
    <mergeCell ref="G106:K106"/>
    <mergeCell ref="B117:F117"/>
    <mergeCell ref="G117:K117"/>
    <mergeCell ref="B128:F128"/>
    <mergeCell ref="G128:K128"/>
    <mergeCell ref="B139:F139"/>
    <mergeCell ref="G139:K139"/>
    <mergeCell ref="B151:F151"/>
    <mergeCell ref="G151:K151"/>
    <mergeCell ref="B163:F163"/>
    <mergeCell ref="G163:K163"/>
    <mergeCell ref="B175:F175"/>
    <mergeCell ref="G175:K175"/>
    <mergeCell ref="B187:F187"/>
    <mergeCell ref="G187:K187"/>
    <mergeCell ref="B208:E208"/>
    <mergeCell ref="F208:I208"/>
  </mergeCells>
  <hyperlinks>
    <hyperlink ref="B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7"/>
  <sheetViews>
    <sheetView workbookViewId="0"/>
  </sheetViews>
  <sheetFormatPr defaultRowHeight="15" x14ac:dyDescent="0.25"/>
  <cols>
    <col min="1" max="1" width="50.7109375" customWidth="1"/>
    <col min="2" max="21" width="15.7109375" customWidth="1"/>
    <col min="22" max="23" width="25.7109375" customWidth="1"/>
  </cols>
  <sheetData>
    <row r="1" spans="1:23" s="13" customFormat="1" x14ac:dyDescent="0.25">
      <c r="A1" s="14" t="s">
        <v>12</v>
      </c>
      <c r="B1" s="15"/>
      <c r="C1" s="15"/>
    </row>
    <row r="2" spans="1:23" s="13" customFormat="1" x14ac:dyDescent="0.25">
      <c r="A2" s="15" t="s">
        <v>10</v>
      </c>
      <c r="B2" s="16" t="s">
        <v>11</v>
      </c>
      <c r="C2" s="15"/>
    </row>
    <row r="3" spans="1:23" s="13" customFormat="1" x14ac:dyDescent="0.25">
      <c r="A3" s="15"/>
      <c r="B3" s="17" t="s">
        <v>13</v>
      </c>
      <c r="C3" s="15"/>
    </row>
    <row r="4" spans="1:23" s="13" customFormat="1" x14ac:dyDescent="0.25">
      <c r="A4" s="15"/>
      <c r="B4" s="18" t="s">
        <v>14</v>
      </c>
      <c r="C4" s="15"/>
    </row>
    <row r="7" spans="1:23" x14ac:dyDescent="0.25">
      <c r="A7" s="9" t="s">
        <v>96</v>
      </c>
    </row>
    <row r="8" spans="1:23" x14ac:dyDescent="0.25">
      <c r="A8" s="49" t="s">
        <v>61</v>
      </c>
      <c r="B8" s="49" t="s">
        <v>71</v>
      </c>
      <c r="C8" s="49" t="s">
        <v>73</v>
      </c>
      <c r="D8" s="72" t="s">
        <v>75</v>
      </c>
      <c r="E8" s="115" t="s">
        <v>79</v>
      </c>
      <c r="F8" s="115"/>
      <c r="G8" s="115"/>
      <c r="H8" s="115"/>
      <c r="I8" s="115" t="s">
        <v>80</v>
      </c>
      <c r="J8" s="115"/>
      <c r="K8" s="115"/>
      <c r="L8" s="72" t="s">
        <v>81</v>
      </c>
      <c r="M8" s="115" t="s">
        <v>15</v>
      </c>
      <c r="N8" s="115"/>
      <c r="O8" s="115"/>
      <c r="P8" s="114" t="s">
        <v>86</v>
      </c>
      <c r="Q8" s="114"/>
      <c r="R8" s="114"/>
      <c r="S8" s="49" t="s">
        <v>87</v>
      </c>
      <c r="T8" s="49" t="s">
        <v>88</v>
      </c>
      <c r="U8" s="72" t="s">
        <v>92</v>
      </c>
      <c r="V8" s="115" t="s">
        <v>94</v>
      </c>
      <c r="W8" s="115"/>
    </row>
    <row r="9" spans="1:23" x14ac:dyDescent="0.25">
      <c r="A9" s="6" t="s">
        <v>62</v>
      </c>
      <c r="B9" s="6" t="s">
        <v>72</v>
      </c>
      <c r="C9" s="6" t="s">
        <v>74</v>
      </c>
      <c r="D9" s="30" t="s">
        <v>72</v>
      </c>
      <c r="E9" s="10" t="s">
        <v>76</v>
      </c>
      <c r="F9" s="10" t="s">
        <v>77</v>
      </c>
      <c r="G9" s="10" t="s">
        <v>78</v>
      </c>
      <c r="H9" s="10" t="s">
        <v>5</v>
      </c>
      <c r="I9" s="10" t="s">
        <v>76</v>
      </c>
      <c r="J9" s="10" t="s">
        <v>77</v>
      </c>
      <c r="K9" s="10" t="s">
        <v>78</v>
      </c>
      <c r="L9" s="30" t="s">
        <v>82</v>
      </c>
      <c r="M9" s="10" t="s">
        <v>76</v>
      </c>
      <c r="N9" s="10" t="s">
        <v>77</v>
      </c>
      <c r="O9" s="10" t="s">
        <v>78</v>
      </c>
      <c r="P9" s="10" t="s">
        <v>83</v>
      </c>
      <c r="Q9" s="10" t="s">
        <v>84</v>
      </c>
      <c r="R9" s="10" t="s">
        <v>85</v>
      </c>
      <c r="S9" s="30" t="s">
        <v>85</v>
      </c>
      <c r="T9" s="30" t="s">
        <v>89</v>
      </c>
      <c r="U9" s="30" t="s">
        <v>93</v>
      </c>
      <c r="V9" s="10" t="s">
        <v>85</v>
      </c>
      <c r="W9" s="10" t="s">
        <v>95</v>
      </c>
    </row>
    <row r="10" spans="1:23" x14ac:dyDescent="0.25">
      <c r="A10" s="40" t="s">
        <v>63</v>
      </c>
      <c r="B10" s="4">
        <v>92</v>
      </c>
      <c r="C10" s="29">
        <v>1</v>
      </c>
      <c r="D10" s="4">
        <v>92</v>
      </c>
      <c r="E10" s="4">
        <v>1860</v>
      </c>
      <c r="F10" s="4">
        <v>3603</v>
      </c>
      <c r="G10" s="4">
        <v>7200</v>
      </c>
      <c r="H10" s="4">
        <v>329920</v>
      </c>
      <c r="I10" s="4"/>
      <c r="J10" s="4">
        <v>219</v>
      </c>
      <c r="K10" s="4"/>
      <c r="L10" s="74">
        <v>0</v>
      </c>
      <c r="M10" s="75">
        <v>0.1</v>
      </c>
      <c r="N10" s="29">
        <v>0.8</v>
      </c>
      <c r="O10" s="29">
        <v>0.9</v>
      </c>
      <c r="P10" s="4">
        <v>1387249658</v>
      </c>
      <c r="Q10" s="4">
        <v>0</v>
      </c>
      <c r="R10" s="4">
        <f>SUM(P10:Q10)</f>
        <v>1387249658</v>
      </c>
      <c r="S10" s="4">
        <f>$R10</f>
        <v>1387249658</v>
      </c>
      <c r="T10" s="79">
        <v>2004</v>
      </c>
      <c r="U10" s="79">
        <v>2004</v>
      </c>
      <c r="V10" s="4">
        <v>1362612266</v>
      </c>
      <c r="W10" s="4">
        <v>1016099966</v>
      </c>
    </row>
    <row r="11" spans="1:23" x14ac:dyDescent="0.25">
      <c r="A11" s="40" t="s">
        <v>64</v>
      </c>
      <c r="B11" s="4">
        <v>2071</v>
      </c>
      <c r="C11" s="29">
        <v>0.74</v>
      </c>
      <c r="D11" s="4">
        <v>1533</v>
      </c>
      <c r="E11" s="4">
        <v>900</v>
      </c>
      <c r="F11" s="4">
        <v>2207</v>
      </c>
      <c r="G11" s="4">
        <v>7420</v>
      </c>
      <c r="H11" s="4">
        <v>3382781</v>
      </c>
      <c r="I11" s="4"/>
      <c r="J11" s="4">
        <v>219</v>
      </c>
      <c r="K11" s="4"/>
      <c r="L11" s="74">
        <v>0</v>
      </c>
      <c r="M11" s="29">
        <v>0.1</v>
      </c>
      <c r="N11" s="29">
        <v>0.85</v>
      </c>
      <c r="O11" s="29">
        <v>0.9</v>
      </c>
      <c r="P11" s="4">
        <v>15112911191</v>
      </c>
      <c r="Q11" s="4">
        <v>0</v>
      </c>
      <c r="R11" s="4">
        <f t="shared" ref="R11:R17" si="0">SUM(P11:Q11)</f>
        <v>15112911191</v>
      </c>
      <c r="S11" s="4">
        <f t="shared" ref="S11:S17" si="1">$R11</f>
        <v>15112911191</v>
      </c>
      <c r="T11" s="80" t="s">
        <v>90</v>
      </c>
      <c r="U11" s="79">
        <v>2004</v>
      </c>
      <c r="V11" s="4">
        <v>14844507648</v>
      </c>
      <c r="W11" s="4">
        <v>11069549353</v>
      </c>
    </row>
    <row r="12" spans="1:23" x14ac:dyDescent="0.25">
      <c r="A12" s="40" t="s">
        <v>65</v>
      </c>
      <c r="B12" s="4">
        <v>218</v>
      </c>
      <c r="C12" s="29">
        <v>0.85</v>
      </c>
      <c r="D12" s="4">
        <v>185</v>
      </c>
      <c r="E12" s="4">
        <v>865</v>
      </c>
      <c r="F12" s="4">
        <v>2412</v>
      </c>
      <c r="G12" s="4">
        <v>4400</v>
      </c>
      <c r="H12" s="4">
        <v>446529</v>
      </c>
      <c r="I12" s="74">
        <v>152</v>
      </c>
      <c r="J12" s="74">
        <v>174</v>
      </c>
      <c r="K12" s="74">
        <v>243</v>
      </c>
      <c r="L12" s="74">
        <v>0</v>
      </c>
      <c r="M12" s="29">
        <v>0.53</v>
      </c>
      <c r="N12" s="29">
        <v>0.68</v>
      </c>
      <c r="O12" s="29">
        <v>0.8</v>
      </c>
      <c r="P12" s="4">
        <v>1267998585</v>
      </c>
      <c r="Q12" s="4">
        <v>0</v>
      </c>
      <c r="R12" s="4">
        <f t="shared" si="0"/>
        <v>1267998585</v>
      </c>
      <c r="S12" s="4">
        <v>712434286</v>
      </c>
      <c r="T12" s="80" t="s">
        <v>91</v>
      </c>
      <c r="U12" s="79">
        <v>2004</v>
      </c>
      <c r="V12" s="4">
        <v>699781536</v>
      </c>
      <c r="W12" s="4">
        <v>521827091</v>
      </c>
    </row>
    <row r="13" spans="1:23" x14ac:dyDescent="0.25">
      <c r="A13" s="40" t="s">
        <v>66</v>
      </c>
      <c r="B13" s="4">
        <v>403</v>
      </c>
      <c r="C13" s="29">
        <v>0.85</v>
      </c>
      <c r="D13" s="4">
        <v>342</v>
      </c>
      <c r="E13" s="4">
        <v>1000</v>
      </c>
      <c r="F13" s="4">
        <v>1924</v>
      </c>
      <c r="G13" s="4">
        <v>4313</v>
      </c>
      <c r="H13" s="4">
        <v>658293</v>
      </c>
      <c r="I13" s="74">
        <v>250</v>
      </c>
      <c r="J13" s="74">
        <v>271</v>
      </c>
      <c r="K13" s="74">
        <v>292</v>
      </c>
      <c r="L13" s="74">
        <v>81</v>
      </c>
      <c r="M13" s="29">
        <v>0.27</v>
      </c>
      <c r="N13" s="29">
        <v>0.7</v>
      </c>
      <c r="O13" s="29">
        <v>0.8</v>
      </c>
      <c r="P13" s="4">
        <v>2995235100</v>
      </c>
      <c r="Q13" s="4">
        <v>346591490</v>
      </c>
      <c r="R13" s="4">
        <f t="shared" si="0"/>
        <v>3341826590</v>
      </c>
      <c r="S13" s="4">
        <f t="shared" si="1"/>
        <v>3341826590</v>
      </c>
      <c r="T13" s="80" t="s">
        <v>91</v>
      </c>
      <c r="U13" s="79">
        <v>2004</v>
      </c>
      <c r="V13" s="4">
        <v>3282476139</v>
      </c>
      <c r="W13" s="4">
        <v>2447742457</v>
      </c>
    </row>
    <row r="14" spans="1:23" x14ac:dyDescent="0.25">
      <c r="A14" s="40" t="s">
        <v>67</v>
      </c>
      <c r="B14" s="4">
        <v>272</v>
      </c>
      <c r="C14" s="29">
        <v>0.85</v>
      </c>
      <c r="D14" s="4">
        <v>232</v>
      </c>
      <c r="E14" s="4">
        <v>518</v>
      </c>
      <c r="F14" s="4">
        <v>2505</v>
      </c>
      <c r="G14" s="4">
        <v>3600</v>
      </c>
      <c r="H14" s="4">
        <v>579847</v>
      </c>
      <c r="I14" s="4"/>
      <c r="J14" s="4">
        <v>136</v>
      </c>
      <c r="K14" s="4"/>
      <c r="L14" s="74">
        <v>0</v>
      </c>
      <c r="M14" s="29">
        <v>0.53</v>
      </c>
      <c r="N14" s="29">
        <v>0.84</v>
      </c>
      <c r="O14" s="29">
        <v>0.84</v>
      </c>
      <c r="P14" s="4">
        <v>1588928635</v>
      </c>
      <c r="Q14" s="4">
        <v>0</v>
      </c>
      <c r="R14" s="4">
        <f t="shared" si="0"/>
        <v>1588928635</v>
      </c>
      <c r="S14" s="4">
        <f t="shared" si="1"/>
        <v>1588928635</v>
      </c>
      <c r="T14" s="80">
        <v>2004</v>
      </c>
      <c r="U14" s="79">
        <v>2004</v>
      </c>
      <c r="V14" s="4">
        <v>1560709448</v>
      </c>
      <c r="W14" s="4">
        <v>1163821035</v>
      </c>
    </row>
    <row r="15" spans="1:23" x14ac:dyDescent="0.25">
      <c r="A15" s="40" t="s">
        <v>68</v>
      </c>
      <c r="B15" s="4">
        <v>320</v>
      </c>
      <c r="C15" s="29">
        <v>1</v>
      </c>
      <c r="D15" s="4">
        <v>320</v>
      </c>
      <c r="E15" s="4">
        <v>1250</v>
      </c>
      <c r="F15" s="4">
        <v>2289</v>
      </c>
      <c r="G15" s="4">
        <v>3650</v>
      </c>
      <c r="H15" s="4">
        <v>732734</v>
      </c>
      <c r="I15" s="74">
        <v>29</v>
      </c>
      <c r="J15" s="74">
        <v>88</v>
      </c>
      <c r="K15" s="74">
        <v>157</v>
      </c>
      <c r="L15" s="74">
        <v>18</v>
      </c>
      <c r="M15" s="29">
        <v>0.1</v>
      </c>
      <c r="N15" s="29">
        <v>0.8</v>
      </c>
      <c r="O15" s="29">
        <v>0.9</v>
      </c>
      <c r="P15" s="4">
        <v>1238027096</v>
      </c>
      <c r="Q15" s="4">
        <v>94962306</v>
      </c>
      <c r="R15" s="4">
        <f t="shared" si="0"/>
        <v>1332989402</v>
      </c>
      <c r="S15" s="4">
        <f t="shared" si="1"/>
        <v>1332989402</v>
      </c>
      <c r="T15" s="80">
        <v>2004</v>
      </c>
      <c r="U15" s="79">
        <v>2004</v>
      </c>
      <c r="V15" s="4">
        <v>1309315665</v>
      </c>
      <c r="W15" s="4">
        <v>976356691</v>
      </c>
    </row>
    <row r="16" spans="1:23" x14ac:dyDescent="0.25">
      <c r="A16" s="40" t="s">
        <v>69</v>
      </c>
      <c r="B16" s="4">
        <v>1339</v>
      </c>
      <c r="C16" s="29">
        <v>0.97</v>
      </c>
      <c r="D16" s="4">
        <v>1303</v>
      </c>
      <c r="E16" s="4">
        <v>740</v>
      </c>
      <c r="F16" s="4">
        <v>2016</v>
      </c>
      <c r="G16" s="4">
        <v>7502</v>
      </c>
      <c r="H16" s="4">
        <v>2626265</v>
      </c>
      <c r="I16" s="74">
        <v>280</v>
      </c>
      <c r="J16" s="74">
        <v>299</v>
      </c>
      <c r="K16" s="74">
        <v>317</v>
      </c>
      <c r="L16" s="74">
        <v>66</v>
      </c>
      <c r="M16" s="29">
        <v>0.1</v>
      </c>
      <c r="N16" s="29">
        <v>0.85</v>
      </c>
      <c r="O16" s="29">
        <v>0.87</v>
      </c>
      <c r="P16" s="4">
        <v>15992380323</v>
      </c>
      <c r="Q16" s="4">
        <v>413920432</v>
      </c>
      <c r="R16" s="4">
        <f t="shared" si="0"/>
        <v>16406300755</v>
      </c>
      <c r="S16" s="4">
        <f t="shared" si="1"/>
        <v>16406300755</v>
      </c>
      <c r="T16" s="80">
        <v>2005</v>
      </c>
      <c r="U16" s="79">
        <v>2005</v>
      </c>
      <c r="V16" s="4">
        <v>15971186089</v>
      </c>
      <c r="W16" s="4">
        <v>11909713466</v>
      </c>
    </row>
    <row r="17" spans="1:23" x14ac:dyDescent="0.25">
      <c r="A17" s="40" t="s">
        <v>70</v>
      </c>
      <c r="B17" s="4">
        <v>70</v>
      </c>
      <c r="C17" s="29">
        <v>1</v>
      </c>
      <c r="D17" s="4">
        <v>70</v>
      </c>
      <c r="E17" s="4">
        <v>600</v>
      </c>
      <c r="F17" s="4">
        <v>1622</v>
      </c>
      <c r="G17" s="4">
        <v>3750</v>
      </c>
      <c r="H17" s="4">
        <v>113717</v>
      </c>
      <c r="I17" s="4"/>
      <c r="J17" s="4">
        <v>220</v>
      </c>
      <c r="K17" s="4"/>
      <c r="L17" s="74">
        <v>88</v>
      </c>
      <c r="M17" s="29">
        <v>0.1</v>
      </c>
      <c r="N17" s="29">
        <v>0.85</v>
      </c>
      <c r="O17" s="29">
        <v>0.9</v>
      </c>
      <c r="P17" s="4">
        <v>510360006</v>
      </c>
      <c r="Q17" s="4">
        <v>24016941</v>
      </c>
      <c r="R17" s="4">
        <f t="shared" si="0"/>
        <v>534376947</v>
      </c>
      <c r="S17" s="4">
        <f t="shared" si="1"/>
        <v>534376947</v>
      </c>
      <c r="T17" s="80">
        <v>2004</v>
      </c>
      <c r="U17" s="79">
        <v>2004</v>
      </c>
      <c r="V17" s="4">
        <v>524886475</v>
      </c>
      <c r="W17" s="4">
        <v>391407845</v>
      </c>
    </row>
    <row r="18" spans="1:23" x14ac:dyDescent="0.25">
      <c r="A18" s="40" t="s">
        <v>5</v>
      </c>
      <c r="B18" s="4">
        <f>SUM(B10:B17)</f>
        <v>4785</v>
      </c>
      <c r="C18" s="73"/>
      <c r="D18" s="4">
        <f>SUM(D10:D17)</f>
        <v>4077</v>
      </c>
      <c r="E18" s="26"/>
      <c r="F18" s="27"/>
      <c r="G18" s="28"/>
      <c r="H18" s="4">
        <f>SUM(H10:H17)</f>
        <v>8870086</v>
      </c>
      <c r="I18" s="4">
        <f>SUM(I10:I17)</f>
        <v>711</v>
      </c>
      <c r="J18" s="4">
        <f t="shared" ref="J18:K18" si="2">SUM(J10:J17)</f>
        <v>1626</v>
      </c>
      <c r="K18" s="4">
        <f t="shared" si="2"/>
        <v>1009</v>
      </c>
      <c r="L18" s="4">
        <f>SUM(L10:L17)</f>
        <v>253</v>
      </c>
      <c r="M18" s="76"/>
      <c r="N18" s="77"/>
      <c r="O18" s="78"/>
      <c r="P18" s="4">
        <f>SUM(P10:P17)</f>
        <v>40093090594</v>
      </c>
      <c r="Q18" s="4">
        <f t="shared" ref="Q18:S18" si="3">SUM(Q10:Q17)</f>
        <v>879491169</v>
      </c>
      <c r="R18" s="4">
        <f t="shared" si="3"/>
        <v>40972581763</v>
      </c>
      <c r="S18" s="4">
        <f t="shared" si="3"/>
        <v>40417017464</v>
      </c>
      <c r="T18" s="81"/>
      <c r="U18" s="82"/>
      <c r="V18" s="4">
        <f>SUM(V10:V17)</f>
        <v>39555475266</v>
      </c>
      <c r="W18" s="4">
        <f>SUM(W10:W17)</f>
        <v>29496517904</v>
      </c>
    </row>
    <row r="21" spans="1:23" x14ac:dyDescent="0.25">
      <c r="A21" s="9" t="s">
        <v>97</v>
      </c>
    </row>
    <row r="22" spans="1:23" x14ac:dyDescent="0.25">
      <c r="A22" s="49" t="s">
        <v>61</v>
      </c>
      <c r="B22" s="114" t="s">
        <v>102</v>
      </c>
      <c r="C22" s="114"/>
      <c r="D22" s="114" t="s">
        <v>103</v>
      </c>
      <c r="E22" s="114"/>
    </row>
    <row r="23" spans="1:23" x14ac:dyDescent="0.25">
      <c r="A23" s="6" t="s">
        <v>62</v>
      </c>
      <c r="B23" s="36" t="s">
        <v>100</v>
      </c>
      <c r="C23" s="36" t="s">
        <v>101</v>
      </c>
      <c r="D23" s="36" t="s">
        <v>100</v>
      </c>
      <c r="E23" s="36" t="s">
        <v>101</v>
      </c>
    </row>
    <row r="24" spans="1:23" x14ac:dyDescent="0.25">
      <c r="A24" s="40" t="s">
        <v>98</v>
      </c>
      <c r="B24" s="4">
        <v>6091</v>
      </c>
      <c r="C24" s="4">
        <v>5228</v>
      </c>
      <c r="D24" s="4">
        <v>1356</v>
      </c>
      <c r="E24" s="4">
        <v>1516</v>
      </c>
    </row>
    <row r="25" spans="1:23" x14ac:dyDescent="0.25">
      <c r="A25" s="40" t="s">
        <v>99</v>
      </c>
      <c r="B25" s="4">
        <v>2181</v>
      </c>
      <c r="C25" s="4">
        <v>2582</v>
      </c>
      <c r="D25" s="4">
        <v>715</v>
      </c>
      <c r="E25" s="4">
        <v>904</v>
      </c>
    </row>
    <row r="26" spans="1:23" x14ac:dyDescent="0.25">
      <c r="A26" s="40" t="s">
        <v>5</v>
      </c>
      <c r="B26" s="4">
        <f>SUM(B24:B25)</f>
        <v>8272</v>
      </c>
      <c r="C26" s="4">
        <f t="shared" ref="C26:E26" si="4">SUM(C24:C25)</f>
        <v>7810</v>
      </c>
      <c r="D26" s="4">
        <f t="shared" si="4"/>
        <v>2071</v>
      </c>
      <c r="E26" s="4">
        <f t="shared" si="4"/>
        <v>2420</v>
      </c>
    </row>
    <row r="29" spans="1:23" x14ac:dyDescent="0.25">
      <c r="A29" s="9" t="s">
        <v>104</v>
      </c>
    </row>
    <row r="30" spans="1:23" x14ac:dyDescent="0.25">
      <c r="A30" s="49" t="s">
        <v>61</v>
      </c>
      <c r="B30" s="49" t="s">
        <v>5</v>
      </c>
      <c r="C30" s="114" t="s">
        <v>79</v>
      </c>
      <c r="D30" s="114"/>
      <c r="E30" s="49" t="s">
        <v>106</v>
      </c>
      <c r="F30" s="49" t="s">
        <v>106</v>
      </c>
      <c r="G30" s="72" t="s">
        <v>109</v>
      </c>
      <c r="H30" s="115" t="s">
        <v>111</v>
      </c>
      <c r="I30" s="115"/>
    </row>
    <row r="31" spans="1:23" x14ac:dyDescent="0.25">
      <c r="A31" s="6" t="s">
        <v>62</v>
      </c>
      <c r="B31" s="6" t="s">
        <v>72</v>
      </c>
      <c r="C31" s="36" t="s">
        <v>77</v>
      </c>
      <c r="D31" s="36" t="s">
        <v>5</v>
      </c>
      <c r="E31" s="6" t="s">
        <v>107</v>
      </c>
      <c r="F31" s="30" t="s">
        <v>108</v>
      </c>
      <c r="G31" s="30" t="s">
        <v>110</v>
      </c>
      <c r="H31" s="10" t="s">
        <v>85</v>
      </c>
      <c r="I31" s="10" t="s">
        <v>95</v>
      </c>
    </row>
    <row r="32" spans="1:23" x14ac:dyDescent="0.25">
      <c r="A32" s="40" t="s">
        <v>105</v>
      </c>
      <c r="B32" s="4">
        <v>508</v>
      </c>
      <c r="C32" s="4">
        <v>2576</v>
      </c>
      <c r="D32" s="4">
        <v>1308465</v>
      </c>
      <c r="E32" s="20">
        <v>267</v>
      </c>
      <c r="F32" s="74">
        <v>0</v>
      </c>
      <c r="G32" s="29">
        <v>0.8</v>
      </c>
      <c r="H32" s="74">
        <v>6707716548</v>
      </c>
      <c r="I32" s="83">
        <v>5001994230</v>
      </c>
    </row>
    <row r="33" spans="1:11" x14ac:dyDescent="0.25">
      <c r="B33" s="67"/>
      <c r="I33" s="29">
        <v>0.15</v>
      </c>
      <c r="J33" s="120" t="s">
        <v>112</v>
      </c>
      <c r="K33" s="120"/>
    </row>
    <row r="34" spans="1:11" x14ac:dyDescent="0.25">
      <c r="I34" s="4">
        <v>750291634</v>
      </c>
      <c r="J34" s="120" t="s">
        <v>113</v>
      </c>
      <c r="K34" s="120"/>
    </row>
    <row r="35" spans="1:11" x14ac:dyDescent="0.25">
      <c r="A35" s="9" t="s">
        <v>175</v>
      </c>
    </row>
    <row r="36" spans="1:11" x14ac:dyDescent="0.25">
      <c r="A36" s="49" t="s">
        <v>127</v>
      </c>
      <c r="B36" s="49" t="s">
        <v>45</v>
      </c>
    </row>
    <row r="37" spans="1:11" x14ac:dyDescent="0.25">
      <c r="A37" s="84" t="s">
        <v>17</v>
      </c>
      <c r="B37" s="6" t="s">
        <v>111</v>
      </c>
    </row>
    <row r="38" spans="1:11" x14ac:dyDescent="0.25">
      <c r="A38" s="40" t="s">
        <v>114</v>
      </c>
      <c r="B38" s="11">
        <v>6.6E-3</v>
      </c>
    </row>
    <row r="39" spans="1:11" x14ac:dyDescent="0.25">
      <c r="A39" s="40" t="s">
        <v>115</v>
      </c>
      <c r="B39" s="11">
        <v>4.5999999999999999E-3</v>
      </c>
    </row>
    <row r="40" spans="1:11" x14ac:dyDescent="0.25">
      <c r="A40" s="40" t="s">
        <v>116</v>
      </c>
      <c r="B40" s="11">
        <v>1.9099999999999999E-2</v>
      </c>
    </row>
    <row r="41" spans="1:11" x14ac:dyDescent="0.25">
      <c r="A41" s="40" t="s">
        <v>117</v>
      </c>
      <c r="B41" s="11">
        <v>8.8099999999999998E-2</v>
      </c>
    </row>
    <row r="42" spans="1:11" x14ac:dyDescent="0.25">
      <c r="A42" s="40" t="s">
        <v>118</v>
      </c>
      <c r="B42" s="11">
        <v>0.2021</v>
      </c>
    </row>
    <row r="43" spans="1:11" x14ac:dyDescent="0.25">
      <c r="A43" s="40" t="s">
        <v>119</v>
      </c>
      <c r="B43" s="11">
        <v>0.2049</v>
      </c>
    </row>
    <row r="44" spans="1:11" x14ac:dyDescent="0.25">
      <c r="A44" s="40" t="s">
        <v>120</v>
      </c>
      <c r="B44" s="11">
        <v>0</v>
      </c>
    </row>
    <row r="45" spans="1:11" x14ac:dyDescent="0.25">
      <c r="A45" s="40" t="s">
        <v>121</v>
      </c>
      <c r="B45" s="11">
        <v>0</v>
      </c>
    </row>
    <row r="46" spans="1:11" x14ac:dyDescent="0.25">
      <c r="A46" s="40" t="s">
        <v>122</v>
      </c>
      <c r="B46" s="11">
        <v>0</v>
      </c>
    </row>
    <row r="47" spans="1:11" x14ac:dyDescent="0.25">
      <c r="A47" s="40" t="s">
        <v>123</v>
      </c>
      <c r="B47" s="11">
        <v>2.8400000000000002E-2</v>
      </c>
    </row>
    <row r="48" spans="1:11" x14ac:dyDescent="0.25">
      <c r="A48" s="40" t="s">
        <v>124</v>
      </c>
      <c r="B48" s="11">
        <v>0.1229</v>
      </c>
    </row>
    <row r="49" spans="1:8" x14ac:dyDescent="0.25">
      <c r="A49" s="40" t="s">
        <v>125</v>
      </c>
      <c r="B49" s="11">
        <v>0</v>
      </c>
    </row>
    <row r="50" spans="1:8" x14ac:dyDescent="0.25">
      <c r="A50" s="40" t="s">
        <v>126</v>
      </c>
      <c r="B50" s="11">
        <v>0.32340000000000002</v>
      </c>
    </row>
    <row r="53" spans="1:8" x14ac:dyDescent="0.25">
      <c r="A53" s="9" t="s">
        <v>128</v>
      </c>
    </row>
    <row r="54" spans="1:8" ht="18" x14ac:dyDescent="0.35">
      <c r="A54" s="36" t="s">
        <v>129</v>
      </c>
      <c r="B54" s="36" t="s">
        <v>7</v>
      </c>
      <c r="C54" s="36" t="s">
        <v>8</v>
      </c>
      <c r="D54" s="36" t="s">
        <v>0</v>
      </c>
      <c r="E54" s="36" t="s">
        <v>1</v>
      </c>
    </row>
    <row r="55" spans="1:8" x14ac:dyDescent="0.25">
      <c r="A55" s="40" t="s">
        <v>31</v>
      </c>
      <c r="B55" s="22">
        <v>0.32</v>
      </c>
      <c r="C55" s="22">
        <v>13.36</v>
      </c>
      <c r="D55" s="85">
        <v>0.13400000000000001</v>
      </c>
      <c r="E55" s="22">
        <v>2.48</v>
      </c>
    </row>
    <row r="56" spans="1:8" x14ac:dyDescent="0.25">
      <c r="A56" s="40" t="s">
        <v>2</v>
      </c>
      <c r="B56" s="22">
        <v>0.32</v>
      </c>
      <c r="C56" s="22">
        <v>10.55</v>
      </c>
      <c r="D56" s="85">
        <v>0.13400000000000001</v>
      </c>
      <c r="E56" s="22">
        <v>2.48</v>
      </c>
    </row>
    <row r="57" spans="1:8" x14ac:dyDescent="0.25">
      <c r="A57" s="40" t="s">
        <v>3</v>
      </c>
      <c r="B57" s="22">
        <v>0.32</v>
      </c>
      <c r="C57" s="22">
        <v>8.33</v>
      </c>
      <c r="D57" s="85">
        <v>0.13400000000000001</v>
      </c>
      <c r="E57" s="22">
        <v>2</v>
      </c>
    </row>
    <row r="60" spans="1:8" x14ac:dyDescent="0.25">
      <c r="A60" s="9" t="s">
        <v>130</v>
      </c>
    </row>
    <row r="61" spans="1:8" ht="18" x14ac:dyDescent="0.35">
      <c r="A61" s="36" t="s">
        <v>4</v>
      </c>
      <c r="B61" s="36" t="s">
        <v>7</v>
      </c>
      <c r="C61" s="36" t="s">
        <v>33</v>
      </c>
      <c r="D61" s="36" t="s">
        <v>8</v>
      </c>
      <c r="E61" s="36" t="s">
        <v>32</v>
      </c>
      <c r="F61" s="36" t="s">
        <v>0</v>
      </c>
      <c r="G61" s="36" t="s">
        <v>1</v>
      </c>
      <c r="H61" s="36" t="s">
        <v>34</v>
      </c>
    </row>
    <row r="62" spans="1:8" x14ac:dyDescent="0.25">
      <c r="A62" s="40">
        <v>2002</v>
      </c>
      <c r="B62" s="32">
        <v>12850</v>
      </c>
      <c r="C62" s="32">
        <v>12464</v>
      </c>
      <c r="D62" s="32">
        <v>432306</v>
      </c>
      <c r="E62" s="32">
        <v>4701</v>
      </c>
      <c r="F62" s="32">
        <v>4464</v>
      </c>
      <c r="G62" s="32">
        <v>82621</v>
      </c>
      <c r="H62" s="32">
        <v>36868</v>
      </c>
    </row>
    <row r="63" spans="1:8" x14ac:dyDescent="0.25">
      <c r="A63" s="40">
        <v>2003</v>
      </c>
      <c r="B63" s="32">
        <v>13112</v>
      </c>
      <c r="C63" s="32">
        <v>12719</v>
      </c>
      <c r="D63" s="32">
        <v>431973</v>
      </c>
      <c r="E63" s="32">
        <v>4743</v>
      </c>
      <c r="F63" s="32">
        <v>4504</v>
      </c>
      <c r="G63" s="32">
        <v>83364</v>
      </c>
      <c r="H63" s="32">
        <v>37193</v>
      </c>
    </row>
    <row r="64" spans="1:8" x14ac:dyDescent="0.25">
      <c r="A64" s="40">
        <v>2004</v>
      </c>
      <c r="B64" s="32">
        <v>13376</v>
      </c>
      <c r="C64" s="32">
        <v>12975</v>
      </c>
      <c r="D64" s="32">
        <v>431683</v>
      </c>
      <c r="E64" s="32">
        <v>4786</v>
      </c>
      <c r="F64" s="32">
        <v>4545</v>
      </c>
      <c r="G64" s="32">
        <v>84115</v>
      </c>
      <c r="H64" s="32">
        <v>37528</v>
      </c>
    </row>
    <row r="65" spans="1:8" x14ac:dyDescent="0.25">
      <c r="A65" s="40">
        <v>2005</v>
      </c>
      <c r="B65" s="32">
        <v>13641</v>
      </c>
      <c r="C65" s="32">
        <v>13232</v>
      </c>
      <c r="D65" s="32">
        <v>431417</v>
      </c>
      <c r="E65" s="32">
        <v>4829</v>
      </c>
      <c r="F65" s="32">
        <v>4586</v>
      </c>
      <c r="G65" s="32">
        <v>84872</v>
      </c>
      <c r="H65" s="32">
        <v>37866</v>
      </c>
    </row>
    <row r="66" spans="1:8" x14ac:dyDescent="0.25">
      <c r="A66" s="40">
        <v>2006</v>
      </c>
      <c r="B66" s="32">
        <v>13907</v>
      </c>
      <c r="C66" s="32">
        <v>13490</v>
      </c>
      <c r="D66" s="32">
        <v>431195</v>
      </c>
      <c r="E66" s="32">
        <v>4872</v>
      </c>
      <c r="F66" s="32">
        <v>4627</v>
      </c>
      <c r="G66" s="32">
        <v>85635</v>
      </c>
      <c r="H66" s="32">
        <v>38207</v>
      </c>
    </row>
    <row r="67" spans="1:8" x14ac:dyDescent="0.25">
      <c r="A67" s="40">
        <v>2007</v>
      </c>
      <c r="B67" s="32">
        <v>14174</v>
      </c>
      <c r="C67" s="32">
        <v>13748</v>
      </c>
      <c r="D67" s="32">
        <v>427380</v>
      </c>
      <c r="E67" s="32">
        <v>4916</v>
      </c>
      <c r="F67" s="32">
        <v>4669</v>
      </c>
      <c r="G67" s="32">
        <v>85621</v>
      </c>
      <c r="H67" s="32">
        <v>38550</v>
      </c>
    </row>
    <row r="68" spans="1:8" x14ac:dyDescent="0.25">
      <c r="A68" s="40">
        <v>2008</v>
      </c>
      <c r="B68" s="32">
        <v>14436</v>
      </c>
      <c r="C68" s="32">
        <v>14003</v>
      </c>
      <c r="D68" s="32">
        <v>423601</v>
      </c>
      <c r="E68" s="32">
        <v>4960</v>
      </c>
      <c r="F68" s="32">
        <v>4711</v>
      </c>
      <c r="G68" s="32">
        <v>85611</v>
      </c>
      <c r="H68" s="32">
        <v>38837</v>
      </c>
    </row>
    <row r="69" spans="1:8" x14ac:dyDescent="0.25">
      <c r="A69" s="40">
        <v>2009</v>
      </c>
      <c r="B69" s="32">
        <v>14706</v>
      </c>
      <c r="C69" s="32">
        <v>14264</v>
      </c>
      <c r="D69" s="32">
        <v>419857</v>
      </c>
      <c r="E69" s="32">
        <v>5005</v>
      </c>
      <c r="F69" s="32">
        <v>4753</v>
      </c>
      <c r="G69" s="32">
        <v>85605</v>
      </c>
      <c r="H69" s="32">
        <v>39204</v>
      </c>
    </row>
    <row r="70" spans="1:8" x14ac:dyDescent="0.25">
      <c r="A70" s="40">
        <v>2010</v>
      </c>
      <c r="B70" s="32">
        <v>14975</v>
      </c>
      <c r="C70" s="32">
        <v>14525</v>
      </c>
      <c r="D70" s="32">
        <v>416169</v>
      </c>
      <c r="E70" s="32">
        <v>5050</v>
      </c>
      <c r="F70" s="32">
        <v>4796</v>
      </c>
      <c r="G70" s="32">
        <v>85609</v>
      </c>
      <c r="H70" s="32">
        <v>39559</v>
      </c>
    </row>
    <row r="71" spans="1:8" x14ac:dyDescent="0.25">
      <c r="A71" s="40">
        <v>2011</v>
      </c>
      <c r="B71" s="32">
        <v>15245</v>
      </c>
      <c r="C71" s="32">
        <v>14787</v>
      </c>
      <c r="D71" s="32">
        <v>412537</v>
      </c>
      <c r="E71" s="32">
        <v>5096</v>
      </c>
      <c r="F71" s="32">
        <v>4839</v>
      </c>
      <c r="G71" s="32">
        <v>85621</v>
      </c>
      <c r="H71" s="32">
        <v>39920</v>
      </c>
    </row>
    <row r="72" spans="1:8" x14ac:dyDescent="0.25">
      <c r="A72" s="40">
        <v>2012</v>
      </c>
      <c r="B72" s="32">
        <v>15515</v>
      </c>
      <c r="C72" s="32">
        <v>15050</v>
      </c>
      <c r="D72" s="32">
        <v>408943</v>
      </c>
      <c r="E72" s="32">
        <v>5141</v>
      </c>
      <c r="F72" s="32">
        <v>4883</v>
      </c>
      <c r="G72" s="32">
        <v>85639</v>
      </c>
      <c r="H72" s="32">
        <v>40278</v>
      </c>
    </row>
    <row r="73" spans="1:8" x14ac:dyDescent="0.25">
      <c r="A73" s="40">
        <v>2013</v>
      </c>
      <c r="B73" s="32">
        <v>15727</v>
      </c>
      <c r="C73" s="32">
        <v>15255</v>
      </c>
      <c r="D73" s="32">
        <v>405428</v>
      </c>
      <c r="E73" s="32">
        <v>5188</v>
      </c>
      <c r="F73" s="32">
        <v>4927</v>
      </c>
      <c r="G73" s="32">
        <v>85665</v>
      </c>
      <c r="H73" s="32">
        <v>39905</v>
      </c>
    </row>
    <row r="74" spans="1:8" x14ac:dyDescent="0.25">
      <c r="A74" s="40">
        <v>2014</v>
      </c>
      <c r="B74" s="32">
        <v>14475</v>
      </c>
      <c r="C74" s="32">
        <v>14041</v>
      </c>
      <c r="D74" s="32">
        <v>401970</v>
      </c>
      <c r="E74" s="32">
        <v>5234</v>
      </c>
      <c r="F74" s="32">
        <v>4971</v>
      </c>
      <c r="G74" s="32">
        <v>85701</v>
      </c>
      <c r="H74" s="32">
        <v>21334</v>
      </c>
    </row>
    <row r="75" spans="1:8" x14ac:dyDescent="0.25">
      <c r="A75" s="40">
        <v>2015</v>
      </c>
      <c r="B75" s="32">
        <v>13635</v>
      </c>
      <c r="C75" s="32">
        <v>13226</v>
      </c>
      <c r="D75" s="32">
        <v>398593</v>
      </c>
      <c r="E75" s="32">
        <v>5281</v>
      </c>
      <c r="F75" s="32">
        <v>5016</v>
      </c>
      <c r="G75" s="32">
        <v>85746</v>
      </c>
      <c r="H75" s="32">
        <v>7888</v>
      </c>
    </row>
    <row r="76" spans="1:8" x14ac:dyDescent="0.25">
      <c r="A76" s="40">
        <v>2016</v>
      </c>
      <c r="B76" s="32">
        <v>13883</v>
      </c>
      <c r="C76" s="32">
        <v>13466</v>
      </c>
      <c r="D76" s="32">
        <v>395295</v>
      </c>
      <c r="E76" s="32">
        <v>5329</v>
      </c>
      <c r="F76" s="32">
        <v>5061</v>
      </c>
      <c r="G76" s="32">
        <v>85800</v>
      </c>
      <c r="H76" s="32">
        <v>7958</v>
      </c>
    </row>
    <row r="77" spans="1:8" x14ac:dyDescent="0.25">
      <c r="A77" s="40">
        <v>2017</v>
      </c>
      <c r="B77" s="32">
        <v>13986</v>
      </c>
      <c r="C77" s="32">
        <v>13566</v>
      </c>
      <c r="D77" s="32">
        <v>392101</v>
      </c>
      <c r="E77" s="32">
        <v>5377</v>
      </c>
      <c r="F77" s="32">
        <v>5106</v>
      </c>
      <c r="G77" s="32">
        <v>85864</v>
      </c>
      <c r="H77" s="32">
        <v>6238</v>
      </c>
    </row>
    <row r="78" spans="1:8" x14ac:dyDescent="0.25">
      <c r="A78" s="40">
        <v>2018</v>
      </c>
      <c r="B78" s="32">
        <v>14127</v>
      </c>
      <c r="C78" s="32">
        <v>13703</v>
      </c>
      <c r="D78" s="32">
        <v>388988</v>
      </c>
      <c r="E78" s="32">
        <v>5425</v>
      </c>
      <c r="F78" s="32">
        <v>5152</v>
      </c>
      <c r="G78" s="32">
        <v>85937</v>
      </c>
      <c r="H78" s="32">
        <v>4998</v>
      </c>
    </row>
    <row r="79" spans="1:8" x14ac:dyDescent="0.25">
      <c r="A79" s="40">
        <v>2019</v>
      </c>
      <c r="B79" s="32">
        <v>14228</v>
      </c>
      <c r="C79" s="32">
        <v>13801</v>
      </c>
      <c r="D79" s="32">
        <v>386000</v>
      </c>
      <c r="E79" s="32">
        <v>5474</v>
      </c>
      <c r="F79" s="32">
        <v>5199</v>
      </c>
      <c r="G79" s="32">
        <v>86020</v>
      </c>
      <c r="H79" s="32">
        <v>3277</v>
      </c>
    </row>
    <row r="80" spans="1:8" x14ac:dyDescent="0.25">
      <c r="A80" s="40">
        <v>2020</v>
      </c>
      <c r="B80" s="32">
        <v>14365</v>
      </c>
      <c r="C80" s="32">
        <v>13934</v>
      </c>
      <c r="D80" s="32">
        <v>383155</v>
      </c>
      <c r="E80" s="32">
        <v>5523</v>
      </c>
      <c r="F80" s="32">
        <v>5245</v>
      </c>
      <c r="G80" s="32">
        <v>86116</v>
      </c>
      <c r="H80" s="32">
        <v>2031</v>
      </c>
    </row>
    <row r="81" spans="1:8" x14ac:dyDescent="0.25">
      <c r="A81" s="40">
        <v>2021</v>
      </c>
      <c r="B81" s="32">
        <v>14613</v>
      </c>
      <c r="C81" s="32">
        <v>14175</v>
      </c>
      <c r="D81" s="32">
        <v>380458</v>
      </c>
      <c r="E81" s="32">
        <v>5573</v>
      </c>
      <c r="F81" s="32">
        <v>5293</v>
      </c>
      <c r="G81" s="32">
        <v>86222</v>
      </c>
      <c r="H81" s="32">
        <v>2185</v>
      </c>
    </row>
    <row r="82" spans="1:8" x14ac:dyDescent="0.25">
      <c r="A82" s="40">
        <v>2022</v>
      </c>
      <c r="B82" s="32">
        <v>14850</v>
      </c>
      <c r="C82" s="32">
        <v>14405</v>
      </c>
      <c r="D82" s="32">
        <v>377990</v>
      </c>
      <c r="E82" s="32">
        <v>5623</v>
      </c>
      <c r="F82" s="32">
        <v>5340</v>
      </c>
      <c r="G82" s="32">
        <v>86341</v>
      </c>
      <c r="H82" s="32">
        <v>2258</v>
      </c>
    </row>
    <row r="83" spans="1:8" x14ac:dyDescent="0.25">
      <c r="A83" s="40">
        <v>2023</v>
      </c>
      <c r="B83" s="32">
        <v>15059</v>
      </c>
      <c r="C83" s="32">
        <v>14607</v>
      </c>
      <c r="D83" s="32">
        <v>376313</v>
      </c>
      <c r="E83" s="32">
        <v>5674</v>
      </c>
      <c r="F83" s="32">
        <v>5388</v>
      </c>
      <c r="G83" s="32">
        <v>86475</v>
      </c>
      <c r="H83" s="32">
        <v>2279</v>
      </c>
    </row>
    <row r="84" spans="1:8" x14ac:dyDescent="0.25">
      <c r="A84" s="40">
        <v>2024</v>
      </c>
      <c r="B84" s="32">
        <v>15243</v>
      </c>
      <c r="C84" s="32">
        <v>14786</v>
      </c>
      <c r="D84" s="32">
        <v>375430</v>
      </c>
      <c r="E84" s="32">
        <v>5725</v>
      </c>
      <c r="F84" s="32">
        <v>5437</v>
      </c>
      <c r="G84" s="32">
        <v>86626</v>
      </c>
      <c r="H84" s="32">
        <v>2299</v>
      </c>
    </row>
    <row r="85" spans="1:8" x14ac:dyDescent="0.25">
      <c r="A85" s="40">
        <v>2025</v>
      </c>
      <c r="B85" s="32">
        <v>15423</v>
      </c>
      <c r="C85" s="32">
        <v>14960</v>
      </c>
      <c r="D85" s="32">
        <v>374784</v>
      </c>
      <c r="E85" s="32">
        <v>5777</v>
      </c>
      <c r="F85" s="32">
        <v>5486</v>
      </c>
      <c r="G85" s="32">
        <v>86790</v>
      </c>
      <c r="H85" s="32">
        <v>2319</v>
      </c>
    </row>
    <row r="86" spans="1:8" x14ac:dyDescent="0.25">
      <c r="A86" s="40">
        <v>2026</v>
      </c>
      <c r="B86" s="32">
        <v>15599</v>
      </c>
      <c r="C86" s="32">
        <v>15131</v>
      </c>
      <c r="D86" s="32">
        <v>374343</v>
      </c>
      <c r="E86" s="32">
        <v>5829</v>
      </c>
      <c r="F86" s="32">
        <v>5535</v>
      </c>
      <c r="G86" s="32">
        <v>86974</v>
      </c>
      <c r="H86" s="32">
        <v>2339</v>
      </c>
    </row>
    <row r="87" spans="1:8" x14ac:dyDescent="0.25">
      <c r="A87" s="40">
        <v>2027</v>
      </c>
      <c r="B87" s="32">
        <v>15772</v>
      </c>
      <c r="C87" s="32">
        <v>15299</v>
      </c>
      <c r="D87" s="32">
        <v>374086</v>
      </c>
      <c r="E87" s="32">
        <v>5881</v>
      </c>
      <c r="F87" s="32">
        <v>5585</v>
      </c>
      <c r="G87" s="32">
        <v>87178</v>
      </c>
      <c r="H87" s="32">
        <v>2359</v>
      </c>
    </row>
    <row r="88" spans="1:8" x14ac:dyDescent="0.25">
      <c r="A88" s="40">
        <v>2028</v>
      </c>
      <c r="B88" s="32">
        <v>15943</v>
      </c>
      <c r="C88" s="32">
        <v>15465</v>
      </c>
      <c r="D88" s="32">
        <v>374039</v>
      </c>
      <c r="E88" s="32">
        <v>5934</v>
      </c>
      <c r="F88" s="32">
        <v>5635</v>
      </c>
      <c r="G88" s="32">
        <v>87406</v>
      </c>
      <c r="H88" s="32">
        <v>2379</v>
      </c>
    </row>
    <row r="89" spans="1:8" x14ac:dyDescent="0.25">
      <c r="A89" s="40">
        <v>2029</v>
      </c>
      <c r="B89" s="32">
        <v>16114</v>
      </c>
      <c r="C89" s="32">
        <v>15630</v>
      </c>
      <c r="D89" s="32">
        <v>374219</v>
      </c>
      <c r="E89" s="32">
        <v>5987</v>
      </c>
      <c r="F89" s="32">
        <v>5686</v>
      </c>
      <c r="G89" s="32">
        <v>87672</v>
      </c>
      <c r="H89" s="32">
        <v>2399</v>
      </c>
    </row>
    <row r="90" spans="1:8" x14ac:dyDescent="0.25">
      <c r="A90" s="40">
        <v>2030</v>
      </c>
      <c r="B90" s="32">
        <v>16283</v>
      </c>
      <c r="C90" s="32">
        <v>15794</v>
      </c>
      <c r="D90" s="32">
        <v>375126</v>
      </c>
      <c r="E90" s="32">
        <v>6041</v>
      </c>
      <c r="F90" s="32">
        <v>5737</v>
      </c>
      <c r="G90" s="32">
        <v>88078</v>
      </c>
      <c r="H90" s="32">
        <v>2421</v>
      </c>
    </row>
    <row r="91" spans="1:8" x14ac:dyDescent="0.25">
      <c r="A91" s="40">
        <v>2031</v>
      </c>
      <c r="B91" s="32">
        <v>16451</v>
      </c>
      <c r="C91" s="32">
        <v>15957</v>
      </c>
      <c r="D91" s="32">
        <v>376727</v>
      </c>
      <c r="E91" s="32">
        <v>6096</v>
      </c>
      <c r="F91" s="32">
        <v>5789</v>
      </c>
      <c r="G91" s="32">
        <v>88623</v>
      </c>
      <c r="H91" s="32">
        <v>2442</v>
      </c>
    </row>
    <row r="92" spans="1:8" x14ac:dyDescent="0.25">
      <c r="A92" s="40">
        <v>2032</v>
      </c>
      <c r="B92" s="32">
        <v>16618</v>
      </c>
      <c r="C92" s="32">
        <v>16120</v>
      </c>
      <c r="D92" s="32">
        <v>378567</v>
      </c>
      <c r="E92" s="32">
        <v>6150</v>
      </c>
      <c r="F92" s="32">
        <v>5841</v>
      </c>
      <c r="G92" s="32">
        <v>89207</v>
      </c>
      <c r="H92" s="32">
        <v>2463</v>
      </c>
    </row>
    <row r="93" spans="1:8" x14ac:dyDescent="0.25">
      <c r="A93" s="40">
        <v>2033</v>
      </c>
      <c r="B93" s="32">
        <v>16786</v>
      </c>
      <c r="C93" s="32">
        <v>16282</v>
      </c>
      <c r="D93" s="32">
        <v>380573</v>
      </c>
      <c r="E93" s="32">
        <v>6206</v>
      </c>
      <c r="F93" s="32">
        <v>5893</v>
      </c>
      <c r="G93" s="32">
        <v>89820</v>
      </c>
      <c r="H93" s="32">
        <v>2485</v>
      </c>
    </row>
    <row r="94" spans="1:8" x14ac:dyDescent="0.25">
      <c r="A94" s="40">
        <v>2034</v>
      </c>
      <c r="B94" s="32">
        <v>16952</v>
      </c>
      <c r="C94" s="32">
        <v>16444</v>
      </c>
      <c r="D94" s="32">
        <v>382749</v>
      </c>
      <c r="E94" s="32">
        <v>6262</v>
      </c>
      <c r="F94" s="32">
        <v>5946</v>
      </c>
      <c r="G94" s="32">
        <v>90457</v>
      </c>
      <c r="H94" s="32">
        <v>2507</v>
      </c>
    </row>
    <row r="95" spans="1:8" x14ac:dyDescent="0.25">
      <c r="A95" s="40">
        <v>2035</v>
      </c>
      <c r="B95" s="32">
        <v>17119</v>
      </c>
      <c r="C95" s="32">
        <v>16605</v>
      </c>
      <c r="D95" s="32">
        <v>385076</v>
      </c>
      <c r="E95" s="32">
        <v>6318</v>
      </c>
      <c r="F95" s="32">
        <v>6000</v>
      </c>
      <c r="G95" s="32">
        <v>91119</v>
      </c>
      <c r="H95" s="32">
        <v>2529</v>
      </c>
    </row>
    <row r="96" spans="1:8" x14ac:dyDescent="0.25">
      <c r="A96" s="40">
        <v>2036</v>
      </c>
      <c r="B96" s="32">
        <v>17286</v>
      </c>
      <c r="C96" s="32">
        <v>16767</v>
      </c>
      <c r="D96" s="32">
        <v>387519</v>
      </c>
      <c r="E96" s="32">
        <v>6375</v>
      </c>
      <c r="F96" s="32">
        <v>6054</v>
      </c>
      <c r="G96" s="32">
        <v>91799</v>
      </c>
      <c r="H96" s="32">
        <v>2551</v>
      </c>
    </row>
    <row r="97" spans="1:8" x14ac:dyDescent="0.25">
      <c r="A97" s="40">
        <v>2037</v>
      </c>
      <c r="B97" s="32">
        <v>17453</v>
      </c>
      <c r="C97" s="32">
        <v>16929</v>
      </c>
      <c r="D97" s="32">
        <v>390097</v>
      </c>
      <c r="E97" s="32">
        <v>6432</v>
      </c>
      <c r="F97" s="32">
        <v>6108</v>
      </c>
      <c r="G97" s="32">
        <v>92500</v>
      </c>
      <c r="H97" s="32">
        <v>2573</v>
      </c>
    </row>
    <row r="98" spans="1:8" x14ac:dyDescent="0.25">
      <c r="A98" s="40">
        <v>2038</v>
      </c>
      <c r="B98" s="32">
        <v>17620</v>
      </c>
      <c r="C98" s="32">
        <v>17091</v>
      </c>
      <c r="D98" s="32">
        <v>392794</v>
      </c>
      <c r="E98" s="32">
        <v>6490</v>
      </c>
      <c r="F98" s="32">
        <v>6163</v>
      </c>
      <c r="G98" s="32">
        <v>93219</v>
      </c>
      <c r="H98" s="32">
        <v>2595</v>
      </c>
    </row>
    <row r="99" spans="1:8" x14ac:dyDescent="0.25">
      <c r="A99" s="40">
        <v>2039</v>
      </c>
      <c r="B99" s="32">
        <v>17787</v>
      </c>
      <c r="C99" s="32">
        <v>17253</v>
      </c>
      <c r="D99" s="32">
        <v>395609</v>
      </c>
      <c r="E99" s="32">
        <v>6549</v>
      </c>
      <c r="F99" s="32">
        <v>6219</v>
      </c>
      <c r="G99" s="32">
        <v>93956</v>
      </c>
      <c r="H99" s="32">
        <v>2618</v>
      </c>
    </row>
    <row r="100" spans="1:8" x14ac:dyDescent="0.25">
      <c r="A100" s="40">
        <v>2040</v>
      </c>
      <c r="B100" s="32">
        <v>17954</v>
      </c>
      <c r="C100" s="32">
        <v>17416</v>
      </c>
      <c r="D100" s="32">
        <v>398527</v>
      </c>
      <c r="E100" s="32">
        <v>6607</v>
      </c>
      <c r="F100" s="32">
        <v>6275</v>
      </c>
      <c r="G100" s="32">
        <v>94707</v>
      </c>
      <c r="H100" s="32">
        <v>2641</v>
      </c>
    </row>
    <row r="103" spans="1:8" x14ac:dyDescent="0.25">
      <c r="A103" s="12" t="s">
        <v>176</v>
      </c>
    </row>
    <row r="104" spans="1:8" x14ac:dyDescent="0.25">
      <c r="A104" s="10" t="s">
        <v>6</v>
      </c>
      <c r="B104" s="36" t="s">
        <v>9</v>
      </c>
    </row>
    <row r="105" spans="1:8" x14ac:dyDescent="0.25">
      <c r="A105" s="33" t="s">
        <v>35</v>
      </c>
      <c r="B105" s="37">
        <v>23</v>
      </c>
    </row>
    <row r="106" spans="1:8" x14ac:dyDescent="0.25">
      <c r="A106" s="40" t="s">
        <v>36</v>
      </c>
      <c r="B106" s="7">
        <v>1.0089999999999999</v>
      </c>
    </row>
    <row r="107" spans="1:8" x14ac:dyDescent="0.25">
      <c r="A107" s="40" t="s">
        <v>38</v>
      </c>
      <c r="B107" s="40">
        <v>2000</v>
      </c>
    </row>
    <row r="108" spans="1:8" x14ac:dyDescent="0.25">
      <c r="A108" s="40" t="s">
        <v>39</v>
      </c>
      <c r="B108" s="40" t="s">
        <v>40</v>
      </c>
    </row>
    <row r="109" spans="1:8" x14ac:dyDescent="0.25">
      <c r="A109" s="40" t="s">
        <v>37</v>
      </c>
      <c r="B109" s="3">
        <v>213</v>
      </c>
    </row>
    <row r="112" spans="1:8" x14ac:dyDescent="0.25">
      <c r="A112" s="9" t="s">
        <v>177</v>
      </c>
    </row>
    <row r="113" spans="1:12" x14ac:dyDescent="0.25">
      <c r="A113" s="49" t="s">
        <v>61</v>
      </c>
      <c r="B113" s="114" t="s">
        <v>134</v>
      </c>
      <c r="C113" s="114"/>
      <c r="D113" s="114"/>
      <c r="E113" s="38" t="s">
        <v>71</v>
      </c>
      <c r="F113" s="49" t="s">
        <v>132</v>
      </c>
      <c r="G113" s="49" t="s">
        <v>77</v>
      </c>
      <c r="H113" s="118" t="s">
        <v>136</v>
      </c>
      <c r="I113" s="119"/>
      <c r="J113" s="72" t="s">
        <v>77</v>
      </c>
      <c r="K113" s="72" t="s">
        <v>132</v>
      </c>
      <c r="L113" s="72" t="s">
        <v>15</v>
      </c>
    </row>
    <row r="114" spans="1:12" x14ac:dyDescent="0.25">
      <c r="A114" s="6" t="s">
        <v>62</v>
      </c>
      <c r="B114" s="10" t="s">
        <v>133</v>
      </c>
      <c r="C114" s="36" t="s">
        <v>131</v>
      </c>
      <c r="D114" s="47" t="s">
        <v>132</v>
      </c>
      <c r="E114" s="39" t="s">
        <v>72</v>
      </c>
      <c r="F114" s="6" t="s">
        <v>135</v>
      </c>
      <c r="G114" s="30" t="s">
        <v>107</v>
      </c>
      <c r="H114" s="36" t="s">
        <v>138</v>
      </c>
      <c r="I114" s="36" t="s">
        <v>137</v>
      </c>
      <c r="J114" s="30" t="s">
        <v>15</v>
      </c>
      <c r="K114" s="30" t="s">
        <v>141</v>
      </c>
      <c r="L114" s="30" t="s">
        <v>142</v>
      </c>
    </row>
    <row r="115" spans="1:12" x14ac:dyDescent="0.25">
      <c r="A115" s="40" t="s">
        <v>63</v>
      </c>
      <c r="B115" s="4">
        <f>$S10-$Q10</f>
        <v>1387249658</v>
      </c>
      <c r="C115" s="4">
        <f>$F10</f>
        <v>3603</v>
      </c>
      <c r="D115" s="4">
        <f>$B115/$C115</f>
        <v>385026.27199555928</v>
      </c>
      <c r="E115" s="86">
        <f>$B10</f>
        <v>92</v>
      </c>
      <c r="F115" s="86">
        <f>$D115/$E115</f>
        <v>4185.0681738647745</v>
      </c>
      <c r="G115" s="4">
        <f>$J10</f>
        <v>219</v>
      </c>
      <c r="H115" s="57">
        <f t="shared" ref="H115:H122" si="5">$F115/$G115</f>
        <v>19.109900337282074</v>
      </c>
      <c r="I115" s="57">
        <f>$F115/Parameters!$B$5</f>
        <v>11.465940202369245</v>
      </c>
      <c r="J115" s="29">
        <f>$N10</f>
        <v>0.8</v>
      </c>
      <c r="K115" s="11">
        <f>$D115/D$123</f>
        <v>2.0803877799635429E-2</v>
      </c>
      <c r="L115" s="11">
        <f>$J115*$K115</f>
        <v>1.6643102239708343E-2</v>
      </c>
    </row>
    <row r="116" spans="1:12" x14ac:dyDescent="0.25">
      <c r="A116" s="40" t="s">
        <v>64</v>
      </c>
      <c r="B116" s="4">
        <f t="shared" ref="B116:B122" si="6">$S11-$Q11</f>
        <v>15112911191</v>
      </c>
      <c r="C116" s="4">
        <f t="shared" ref="C116:C122" si="7">$F11</f>
        <v>2207</v>
      </c>
      <c r="D116" s="4">
        <f t="shared" ref="D116:D122" si="8">$B116/$C116</f>
        <v>6847716.8966923421</v>
      </c>
      <c r="E116" s="86">
        <f t="shared" ref="E116:E122" si="9">$B11</f>
        <v>2071</v>
      </c>
      <c r="F116" s="86">
        <f t="shared" ref="F116:F122" si="10">$D116/$E116</f>
        <v>3306.478462912768</v>
      </c>
      <c r="G116" s="4">
        <f t="shared" ref="G116:G122" si="11">$J11</f>
        <v>219</v>
      </c>
      <c r="H116" s="57">
        <f t="shared" si="5"/>
        <v>15.098075173117662</v>
      </c>
      <c r="I116" s="57">
        <f>$F116/Parameters!$B$5</f>
        <v>9.0588451038705973</v>
      </c>
      <c r="J116" s="29">
        <f t="shared" ref="J116:J122" si="12">$N11</f>
        <v>0.85</v>
      </c>
      <c r="K116" s="11">
        <f t="shared" ref="K116:K122" si="13">$D116/D$123</f>
        <v>0.36999829852371552</v>
      </c>
      <c r="L116" s="11">
        <f t="shared" ref="L116:L122" si="14">$J116*$K116</f>
        <v>0.31449855374515817</v>
      </c>
    </row>
    <row r="117" spans="1:12" x14ac:dyDescent="0.25">
      <c r="A117" s="40" t="s">
        <v>65</v>
      </c>
      <c r="B117" s="4">
        <f t="shared" si="6"/>
        <v>712434286</v>
      </c>
      <c r="C117" s="4">
        <f t="shared" si="7"/>
        <v>2412</v>
      </c>
      <c r="D117" s="4">
        <f t="shared" si="8"/>
        <v>295370.76533996681</v>
      </c>
      <c r="E117" s="86">
        <f t="shared" si="9"/>
        <v>218</v>
      </c>
      <c r="F117" s="86">
        <f t="shared" si="10"/>
        <v>1354.9117676145265</v>
      </c>
      <c r="G117" s="4">
        <f t="shared" si="11"/>
        <v>174</v>
      </c>
      <c r="H117" s="57">
        <f t="shared" si="5"/>
        <v>7.7868492391639457</v>
      </c>
      <c r="I117" s="57">
        <f>$F117/Parameters!$B$5</f>
        <v>3.7120870345603465</v>
      </c>
      <c r="J117" s="29">
        <f t="shared" si="12"/>
        <v>0.68</v>
      </c>
      <c r="K117" s="11">
        <f t="shared" si="13"/>
        <v>1.5959579266809961E-2</v>
      </c>
      <c r="L117" s="11">
        <f t="shared" si="14"/>
        <v>1.0852513901430775E-2</v>
      </c>
    </row>
    <row r="118" spans="1:12" x14ac:dyDescent="0.25">
      <c r="A118" s="40" t="s">
        <v>66</v>
      </c>
      <c r="B118" s="4">
        <f t="shared" si="6"/>
        <v>2995235100</v>
      </c>
      <c r="C118" s="4">
        <f t="shared" si="7"/>
        <v>1924</v>
      </c>
      <c r="D118" s="4">
        <f t="shared" si="8"/>
        <v>1556775</v>
      </c>
      <c r="E118" s="86">
        <f t="shared" si="9"/>
        <v>403</v>
      </c>
      <c r="F118" s="86">
        <f t="shared" si="10"/>
        <v>3862.9652605459055</v>
      </c>
      <c r="G118" s="4">
        <f t="shared" si="11"/>
        <v>271</v>
      </c>
      <c r="H118" s="57">
        <f t="shared" si="5"/>
        <v>14.254484356257954</v>
      </c>
      <c r="I118" s="57">
        <f>$F118/Parameters!$B$5</f>
        <v>10.583466467249057</v>
      </c>
      <c r="J118" s="29">
        <f t="shared" si="12"/>
        <v>0.7</v>
      </c>
      <c r="K118" s="11">
        <f t="shared" si="13"/>
        <v>8.4116225871207512E-2</v>
      </c>
      <c r="L118" s="11">
        <f t="shared" si="14"/>
        <v>5.8881358109845253E-2</v>
      </c>
    </row>
    <row r="119" spans="1:12" x14ac:dyDescent="0.25">
      <c r="A119" s="40" t="s">
        <v>67</v>
      </c>
      <c r="B119" s="4">
        <f t="shared" si="6"/>
        <v>1588928635</v>
      </c>
      <c r="C119" s="4">
        <f t="shared" si="7"/>
        <v>2505</v>
      </c>
      <c r="D119" s="4">
        <f t="shared" si="8"/>
        <v>634302.84830339323</v>
      </c>
      <c r="E119" s="86">
        <f t="shared" si="9"/>
        <v>272</v>
      </c>
      <c r="F119" s="86">
        <f t="shared" si="10"/>
        <v>2331.9957658212988</v>
      </c>
      <c r="G119" s="4">
        <f t="shared" si="11"/>
        <v>136</v>
      </c>
      <c r="H119" s="57">
        <f t="shared" si="5"/>
        <v>17.14702768986249</v>
      </c>
      <c r="I119" s="57">
        <f>$F119/Parameters!$B$5</f>
        <v>6.3890294954008189</v>
      </c>
      <c r="J119" s="29">
        <f t="shared" si="12"/>
        <v>0.84</v>
      </c>
      <c r="K119" s="11">
        <f t="shared" si="13"/>
        <v>3.4272879291251786E-2</v>
      </c>
      <c r="L119" s="11">
        <f t="shared" si="14"/>
        <v>2.8789218604651497E-2</v>
      </c>
    </row>
    <row r="120" spans="1:12" x14ac:dyDescent="0.25">
      <c r="A120" s="40" t="s">
        <v>68</v>
      </c>
      <c r="B120" s="4">
        <f t="shared" si="6"/>
        <v>1238027096</v>
      </c>
      <c r="C120" s="4">
        <f t="shared" si="7"/>
        <v>2289</v>
      </c>
      <c r="D120" s="4">
        <f t="shared" si="8"/>
        <v>540859.369156837</v>
      </c>
      <c r="E120" s="86">
        <f t="shared" si="9"/>
        <v>320</v>
      </c>
      <c r="F120" s="86">
        <f t="shared" si="10"/>
        <v>1690.1855286151156</v>
      </c>
      <c r="G120" s="4">
        <f t="shared" si="11"/>
        <v>88</v>
      </c>
      <c r="H120" s="57">
        <f t="shared" si="5"/>
        <v>19.206653734262677</v>
      </c>
      <c r="I120" s="57">
        <f>$F120/Parameters!$B$5</f>
        <v>4.6306452838770289</v>
      </c>
      <c r="J120" s="29">
        <f t="shared" si="12"/>
        <v>0.8</v>
      </c>
      <c r="K120" s="11">
        <f t="shared" si="13"/>
        <v>2.9223907668452606E-2</v>
      </c>
      <c r="L120" s="11">
        <f t="shared" si="14"/>
        <v>2.3379126134762087E-2</v>
      </c>
    </row>
    <row r="121" spans="1:12" x14ac:dyDescent="0.25">
      <c r="A121" s="40" t="s">
        <v>69</v>
      </c>
      <c r="B121" s="4">
        <f t="shared" si="6"/>
        <v>15992380323</v>
      </c>
      <c r="C121" s="4">
        <f t="shared" si="7"/>
        <v>2016</v>
      </c>
      <c r="D121" s="4">
        <f t="shared" si="8"/>
        <v>7932728.3348214282</v>
      </c>
      <c r="E121" s="86">
        <f t="shared" si="9"/>
        <v>1339</v>
      </c>
      <c r="F121" s="86">
        <f t="shared" si="10"/>
        <v>5924.3676884402003</v>
      </c>
      <c r="G121" s="4">
        <f t="shared" si="11"/>
        <v>299</v>
      </c>
      <c r="H121" s="57">
        <f t="shared" si="5"/>
        <v>19.813938757325083</v>
      </c>
      <c r="I121" s="57">
        <f>$F121/Parameters!$B$5</f>
        <v>16.231144351890961</v>
      </c>
      <c r="J121" s="29">
        <f t="shared" si="12"/>
        <v>0.85</v>
      </c>
      <c r="K121" s="11">
        <f t="shared" si="13"/>
        <v>0.428624026199526</v>
      </c>
      <c r="L121" s="11">
        <f t="shared" si="14"/>
        <v>0.36433042226959711</v>
      </c>
    </row>
    <row r="122" spans="1:12" x14ac:dyDescent="0.25">
      <c r="A122" s="40" t="s">
        <v>70</v>
      </c>
      <c r="B122" s="4">
        <f t="shared" si="6"/>
        <v>510360006</v>
      </c>
      <c r="C122" s="4">
        <f t="shared" si="7"/>
        <v>1622</v>
      </c>
      <c r="D122" s="4">
        <f t="shared" si="8"/>
        <v>314648.58569667075</v>
      </c>
      <c r="E122" s="86">
        <f t="shared" si="9"/>
        <v>70</v>
      </c>
      <c r="F122" s="86">
        <f t="shared" si="10"/>
        <v>4494.9797956667253</v>
      </c>
      <c r="G122" s="4">
        <f t="shared" si="11"/>
        <v>220</v>
      </c>
      <c r="H122" s="57">
        <f t="shared" si="5"/>
        <v>20.431726343939662</v>
      </c>
      <c r="I122" s="57">
        <f>$F122/Parameters!$B$5</f>
        <v>12.315013138812946</v>
      </c>
      <c r="J122" s="29">
        <f t="shared" si="12"/>
        <v>0.85</v>
      </c>
      <c r="K122" s="11">
        <f t="shared" si="13"/>
        <v>1.7001205379401103E-2</v>
      </c>
      <c r="L122" s="11">
        <f t="shared" si="14"/>
        <v>1.4451024572490936E-2</v>
      </c>
    </row>
    <row r="123" spans="1:12" x14ac:dyDescent="0.25">
      <c r="A123" s="40" t="s">
        <v>5</v>
      </c>
      <c r="B123" s="4">
        <f>SUM(B115:B122)</f>
        <v>39537526295</v>
      </c>
      <c r="C123" s="73"/>
      <c r="D123" s="4">
        <f>SUM(D115:D122)</f>
        <v>18507428.0720062</v>
      </c>
      <c r="E123" s="4">
        <f>SUM(E115:E122)</f>
        <v>4785</v>
      </c>
      <c r="F123" s="102">
        <f t="shared" ref="F123" si="15">$D123/$E123</f>
        <v>3867.801059980397</v>
      </c>
      <c r="G123" s="87"/>
      <c r="H123" s="88"/>
      <c r="I123" s="88"/>
      <c r="J123" s="82"/>
      <c r="K123" s="103">
        <f>SUM(K115:K122)</f>
        <v>0.99999999999999989</v>
      </c>
      <c r="L123" s="11">
        <f>SUM(L115:L122)</f>
        <v>0.83182531957764416</v>
      </c>
    </row>
    <row r="126" spans="1:12" x14ac:dyDescent="0.25">
      <c r="A126" s="9" t="s">
        <v>179</v>
      </c>
    </row>
    <row r="127" spans="1:12" x14ac:dyDescent="0.25">
      <c r="A127" s="49" t="s">
        <v>61</v>
      </c>
      <c r="B127" s="114" t="s">
        <v>139</v>
      </c>
      <c r="C127" s="114"/>
      <c r="D127" s="114"/>
      <c r="E127" s="38" t="s">
        <v>71</v>
      </c>
      <c r="F127" s="49" t="s">
        <v>132</v>
      </c>
      <c r="G127" s="49" t="s">
        <v>77</v>
      </c>
      <c r="H127" s="118" t="s">
        <v>136</v>
      </c>
      <c r="I127" s="119"/>
      <c r="J127" s="72" t="s">
        <v>76</v>
      </c>
      <c r="K127" s="72" t="s">
        <v>132</v>
      </c>
      <c r="L127" s="72" t="s">
        <v>15</v>
      </c>
    </row>
    <row r="128" spans="1:12" x14ac:dyDescent="0.25">
      <c r="A128" s="6" t="s">
        <v>62</v>
      </c>
      <c r="B128" s="10" t="s">
        <v>133</v>
      </c>
      <c r="C128" s="36" t="s">
        <v>131</v>
      </c>
      <c r="D128" s="47" t="s">
        <v>132</v>
      </c>
      <c r="E128" s="39" t="s">
        <v>72</v>
      </c>
      <c r="F128" s="6" t="s">
        <v>135</v>
      </c>
      <c r="G128" s="30" t="s">
        <v>108</v>
      </c>
      <c r="H128" s="36" t="s">
        <v>140</v>
      </c>
      <c r="I128" s="36" t="s">
        <v>137</v>
      </c>
      <c r="J128" s="30" t="s">
        <v>15</v>
      </c>
      <c r="K128" s="30" t="s">
        <v>141</v>
      </c>
      <c r="L128" s="30" t="s">
        <v>142</v>
      </c>
    </row>
    <row r="129" spans="1:12" x14ac:dyDescent="0.25">
      <c r="A129" s="40" t="s">
        <v>63</v>
      </c>
      <c r="B129" s="4">
        <f>$Q10</f>
        <v>0</v>
      </c>
      <c r="C129" s="4">
        <f>$F10</f>
        <v>3603</v>
      </c>
      <c r="D129" s="4">
        <f>$B129/$C129</f>
        <v>0</v>
      </c>
      <c r="E129" s="86">
        <f>$B10</f>
        <v>92</v>
      </c>
      <c r="F129" s="86">
        <f>$D129/$E129</f>
        <v>0</v>
      </c>
      <c r="G129" s="4">
        <f>$L10</f>
        <v>0</v>
      </c>
      <c r="H129" s="57" t="str">
        <f>IF($G129&lt;&gt;0,$F129/$G129,"")</f>
        <v/>
      </c>
      <c r="I129" s="57" t="str">
        <f>IF($G129&lt;&gt;0,$F129/Parameters!$B$5,"")</f>
        <v/>
      </c>
      <c r="J129" s="29">
        <f>$M10</f>
        <v>0.1</v>
      </c>
      <c r="K129" s="11">
        <f>$D129/D$137</f>
        <v>0</v>
      </c>
      <c r="L129" s="11">
        <f>$J129*$K129</f>
        <v>0</v>
      </c>
    </row>
    <row r="130" spans="1:12" x14ac:dyDescent="0.25">
      <c r="A130" s="40" t="s">
        <v>64</v>
      </c>
      <c r="B130" s="4">
        <f t="shared" ref="B130:B136" si="16">$Q11</f>
        <v>0</v>
      </c>
      <c r="C130" s="4">
        <f t="shared" ref="C130:C136" si="17">$F11</f>
        <v>2207</v>
      </c>
      <c r="D130" s="4">
        <f t="shared" ref="D130:D136" si="18">$B130/$C130</f>
        <v>0</v>
      </c>
      <c r="E130" s="86">
        <f t="shared" ref="E130:E136" si="19">$B11</f>
        <v>2071</v>
      </c>
      <c r="F130" s="86">
        <f t="shared" ref="F130:F136" si="20">$D130/$E130</f>
        <v>0</v>
      </c>
      <c r="G130" s="4">
        <f t="shared" ref="G130:G136" si="21">$L11</f>
        <v>0</v>
      </c>
      <c r="H130" s="57" t="str">
        <f t="shared" ref="H130:H136" si="22">IF($G130&lt;&gt;0,$F130/$G130,"")</f>
        <v/>
      </c>
      <c r="I130" s="57" t="str">
        <f>IF($G130&lt;&gt;0,$F130/Parameters!$B$5,"")</f>
        <v/>
      </c>
      <c r="J130" s="29">
        <f t="shared" ref="J130:J136" si="23">$M11</f>
        <v>0.1</v>
      </c>
      <c r="K130" s="11">
        <f t="shared" ref="K130:K136" si="24">$D130/D$137</f>
        <v>0</v>
      </c>
      <c r="L130" s="11">
        <f t="shared" ref="L130:L136" si="25">$J130*$K130</f>
        <v>0</v>
      </c>
    </row>
    <row r="131" spans="1:12" x14ac:dyDescent="0.25">
      <c r="A131" s="40" t="s">
        <v>65</v>
      </c>
      <c r="B131" s="4">
        <f t="shared" si="16"/>
        <v>0</v>
      </c>
      <c r="C131" s="4">
        <f t="shared" si="17"/>
        <v>2412</v>
      </c>
      <c r="D131" s="4">
        <f t="shared" si="18"/>
        <v>0</v>
      </c>
      <c r="E131" s="86">
        <f t="shared" si="19"/>
        <v>218</v>
      </c>
      <c r="F131" s="86">
        <f t="shared" si="20"/>
        <v>0</v>
      </c>
      <c r="G131" s="4">
        <f t="shared" si="21"/>
        <v>0</v>
      </c>
      <c r="H131" s="57" t="str">
        <f t="shared" si="22"/>
        <v/>
      </c>
      <c r="I131" s="57" t="str">
        <f>IF($G131&lt;&gt;0,$F131/Parameters!$B$5,"")</f>
        <v/>
      </c>
      <c r="J131" s="29">
        <f t="shared" si="23"/>
        <v>0.53</v>
      </c>
      <c r="K131" s="11">
        <f t="shared" si="24"/>
        <v>0</v>
      </c>
      <c r="L131" s="11">
        <f t="shared" si="25"/>
        <v>0</v>
      </c>
    </row>
    <row r="132" spans="1:12" x14ac:dyDescent="0.25">
      <c r="A132" s="40" t="s">
        <v>66</v>
      </c>
      <c r="B132" s="4">
        <f t="shared" si="16"/>
        <v>346591490</v>
      </c>
      <c r="C132" s="4">
        <f t="shared" si="17"/>
        <v>1924</v>
      </c>
      <c r="D132" s="4">
        <f t="shared" si="18"/>
        <v>180141.10706860706</v>
      </c>
      <c r="E132" s="86">
        <f t="shared" si="19"/>
        <v>403</v>
      </c>
      <c r="F132" s="86">
        <f t="shared" si="20"/>
        <v>447.0002656789257</v>
      </c>
      <c r="G132" s="4">
        <f t="shared" si="21"/>
        <v>81</v>
      </c>
      <c r="H132" s="57">
        <f t="shared" si="22"/>
        <v>5.5185217985052555</v>
      </c>
      <c r="I132" s="57">
        <f>IF($G132&lt;&gt;0,$F132/Parameters!$B$5,"")</f>
        <v>1.2246582621340429</v>
      </c>
      <c r="J132" s="29">
        <f t="shared" si="23"/>
        <v>0.27</v>
      </c>
      <c r="K132" s="11">
        <f t="shared" si="24"/>
        <v>0.40778773516322431</v>
      </c>
      <c r="L132" s="11">
        <f t="shared" si="25"/>
        <v>0.11010268849407057</v>
      </c>
    </row>
    <row r="133" spans="1:12" x14ac:dyDescent="0.25">
      <c r="A133" s="40" t="s">
        <v>67</v>
      </c>
      <c r="B133" s="4">
        <f t="shared" si="16"/>
        <v>0</v>
      </c>
      <c r="C133" s="4">
        <f t="shared" si="17"/>
        <v>2505</v>
      </c>
      <c r="D133" s="4">
        <f t="shared" si="18"/>
        <v>0</v>
      </c>
      <c r="E133" s="86">
        <f t="shared" si="19"/>
        <v>272</v>
      </c>
      <c r="F133" s="86">
        <f t="shared" si="20"/>
        <v>0</v>
      </c>
      <c r="G133" s="4">
        <f t="shared" si="21"/>
        <v>0</v>
      </c>
      <c r="H133" s="57" t="str">
        <f t="shared" si="22"/>
        <v/>
      </c>
      <c r="I133" s="57" t="str">
        <f>IF($G133&lt;&gt;0,$F133/Parameters!$B$5,"")</f>
        <v/>
      </c>
      <c r="J133" s="29">
        <f t="shared" si="23"/>
        <v>0.53</v>
      </c>
      <c r="K133" s="11">
        <f t="shared" si="24"/>
        <v>0</v>
      </c>
      <c r="L133" s="11">
        <f t="shared" si="25"/>
        <v>0</v>
      </c>
    </row>
    <row r="134" spans="1:12" x14ac:dyDescent="0.25">
      <c r="A134" s="40" t="s">
        <v>68</v>
      </c>
      <c r="B134" s="4">
        <f t="shared" si="16"/>
        <v>94962306</v>
      </c>
      <c r="C134" s="4">
        <f t="shared" si="17"/>
        <v>2289</v>
      </c>
      <c r="D134" s="4">
        <f t="shared" si="18"/>
        <v>41486.372214941024</v>
      </c>
      <c r="E134" s="86">
        <f t="shared" si="19"/>
        <v>320</v>
      </c>
      <c r="F134" s="86">
        <f t="shared" si="20"/>
        <v>129.64491317169069</v>
      </c>
      <c r="G134" s="4">
        <f t="shared" si="21"/>
        <v>18</v>
      </c>
      <c r="H134" s="57">
        <f t="shared" si="22"/>
        <v>7.202495176205038</v>
      </c>
      <c r="I134" s="57">
        <f>IF($G134&lt;&gt;0,$F134/Parameters!$B$5,"")</f>
        <v>0.35519154293613886</v>
      </c>
      <c r="J134" s="29">
        <f t="shared" si="23"/>
        <v>0.1</v>
      </c>
      <c r="K134" s="11">
        <f t="shared" si="24"/>
        <v>9.3913233025853485E-2</v>
      </c>
      <c r="L134" s="11">
        <f t="shared" si="25"/>
        <v>9.3913233025853492E-3</v>
      </c>
    </row>
    <row r="135" spans="1:12" x14ac:dyDescent="0.25">
      <c r="A135" s="40" t="s">
        <v>69</v>
      </c>
      <c r="B135" s="4">
        <f t="shared" si="16"/>
        <v>413920432</v>
      </c>
      <c r="C135" s="4">
        <f t="shared" si="17"/>
        <v>2016</v>
      </c>
      <c r="D135" s="4">
        <f t="shared" si="18"/>
        <v>205317.67460317462</v>
      </c>
      <c r="E135" s="86">
        <f t="shared" si="19"/>
        <v>1339</v>
      </c>
      <c r="F135" s="86">
        <f t="shared" si="20"/>
        <v>153.33657550647843</v>
      </c>
      <c r="G135" s="4">
        <f t="shared" si="21"/>
        <v>66</v>
      </c>
      <c r="H135" s="57">
        <f t="shared" si="22"/>
        <v>2.3232814470678549</v>
      </c>
      <c r="I135" s="57">
        <f>IF($G135&lt;&gt;0,$F135/Parameters!$B$5,"")</f>
        <v>0.42010020686706417</v>
      </c>
      <c r="J135" s="29">
        <f t="shared" si="23"/>
        <v>0.1</v>
      </c>
      <c r="K135" s="11">
        <f t="shared" si="24"/>
        <v>0.46478025409004081</v>
      </c>
      <c r="L135" s="11">
        <f t="shared" si="25"/>
        <v>4.6478025409004087E-2</v>
      </c>
    </row>
    <row r="136" spans="1:12" x14ac:dyDescent="0.25">
      <c r="A136" s="40" t="s">
        <v>70</v>
      </c>
      <c r="B136" s="4">
        <f t="shared" si="16"/>
        <v>24016941</v>
      </c>
      <c r="C136" s="4">
        <f t="shared" si="17"/>
        <v>1622</v>
      </c>
      <c r="D136" s="4">
        <f t="shared" si="18"/>
        <v>14806.991985203453</v>
      </c>
      <c r="E136" s="86">
        <f t="shared" si="19"/>
        <v>70</v>
      </c>
      <c r="F136" s="86">
        <f t="shared" si="20"/>
        <v>211.5284569314779</v>
      </c>
      <c r="G136" s="4">
        <f t="shared" si="21"/>
        <v>88</v>
      </c>
      <c r="H136" s="57">
        <f t="shared" si="22"/>
        <v>2.4037324651304308</v>
      </c>
      <c r="I136" s="57">
        <f>IF($G136&lt;&gt;0,$F136/Parameters!$B$5,"")</f>
        <v>0.57953001899035039</v>
      </c>
      <c r="J136" s="29">
        <f t="shared" si="23"/>
        <v>0.1</v>
      </c>
      <c r="K136" s="11">
        <f t="shared" si="24"/>
        <v>3.3518777720881361E-2</v>
      </c>
      <c r="L136" s="11">
        <f t="shared" si="25"/>
        <v>3.3518777720881361E-3</v>
      </c>
    </row>
    <row r="137" spans="1:12" x14ac:dyDescent="0.25">
      <c r="A137" s="40" t="s">
        <v>5</v>
      </c>
      <c r="B137" s="4">
        <f>SUM(B129:B136)</f>
        <v>879491169</v>
      </c>
      <c r="C137" s="73"/>
      <c r="D137" s="4">
        <f>SUM(D129:D136)</f>
        <v>441752.14587192616</v>
      </c>
      <c r="E137" s="4">
        <f>SUM(E129:E136)</f>
        <v>4785</v>
      </c>
      <c r="F137" s="86">
        <f t="shared" ref="F137" si="26">$D137/$E137</f>
        <v>92.320197674383735</v>
      </c>
      <c r="G137" s="87"/>
      <c r="H137" s="88"/>
      <c r="I137" s="88"/>
      <c r="J137" s="82"/>
      <c r="K137" s="11">
        <f>SUM(K129:K136)</f>
        <v>1</v>
      </c>
      <c r="L137" s="11">
        <f>SUM(L129:L136)</f>
        <v>0.16932391497774815</v>
      </c>
    </row>
    <row r="140" spans="1:12" x14ac:dyDescent="0.25">
      <c r="A140" s="12" t="s">
        <v>180</v>
      </c>
    </row>
    <row r="141" spans="1:12" x14ac:dyDescent="0.25">
      <c r="A141" s="49" t="s">
        <v>61</v>
      </c>
      <c r="B141" s="114" t="s">
        <v>146</v>
      </c>
      <c r="C141" s="114"/>
      <c r="D141" s="114"/>
      <c r="E141" s="114" t="s">
        <v>147</v>
      </c>
      <c r="F141" s="114"/>
      <c r="G141" s="114"/>
      <c r="H141" s="114" t="s">
        <v>15</v>
      </c>
      <c r="I141" s="114"/>
      <c r="J141" s="114" t="s">
        <v>48</v>
      </c>
      <c r="K141" s="114"/>
      <c r="L141" s="114"/>
    </row>
    <row r="142" spans="1:12" x14ac:dyDescent="0.25">
      <c r="A142" s="6" t="s">
        <v>62</v>
      </c>
      <c r="B142" s="10" t="s">
        <v>83</v>
      </c>
      <c r="C142" s="36" t="s">
        <v>84</v>
      </c>
      <c r="D142" s="36" t="s">
        <v>5</v>
      </c>
      <c r="E142" s="10" t="s">
        <v>83</v>
      </c>
      <c r="F142" s="36" t="s">
        <v>84</v>
      </c>
      <c r="G142" s="36" t="s">
        <v>5</v>
      </c>
      <c r="H142" s="10" t="s">
        <v>77</v>
      </c>
      <c r="I142" s="10" t="s">
        <v>76</v>
      </c>
      <c r="J142" s="10" t="s">
        <v>83</v>
      </c>
      <c r="K142" s="36" t="s">
        <v>84</v>
      </c>
      <c r="L142" s="36" t="s">
        <v>5</v>
      </c>
    </row>
    <row r="143" spans="1:12" x14ac:dyDescent="0.25">
      <c r="A143" s="40" t="s">
        <v>63</v>
      </c>
      <c r="B143" s="4">
        <f>$D115</f>
        <v>385026.27199555928</v>
      </c>
      <c r="C143" s="4">
        <f>$D129</f>
        <v>0</v>
      </c>
      <c r="D143" s="4">
        <f>SUM(B143:C143)</f>
        <v>385026.27199555928</v>
      </c>
      <c r="E143" s="11">
        <f>$B143/$D143</f>
        <v>1</v>
      </c>
      <c r="F143" s="11">
        <f>$C143/$D143</f>
        <v>0</v>
      </c>
      <c r="G143" s="11">
        <f>SUM(E143:F143)</f>
        <v>1</v>
      </c>
      <c r="H143" s="29">
        <f>$N10</f>
        <v>0.8</v>
      </c>
      <c r="I143" s="29">
        <f>$M10</f>
        <v>0.1</v>
      </c>
      <c r="J143" s="11">
        <f>$E143*$H143</f>
        <v>0.8</v>
      </c>
      <c r="K143" s="11">
        <f>$F143*$I143</f>
        <v>0</v>
      </c>
      <c r="L143" s="11">
        <f>SUM(J143:K143)</f>
        <v>0.8</v>
      </c>
    </row>
    <row r="144" spans="1:12" x14ac:dyDescent="0.25">
      <c r="A144" s="40" t="s">
        <v>64</v>
      </c>
      <c r="B144" s="4">
        <f t="shared" ref="B144:B150" si="27">$D116</f>
        <v>6847716.8966923421</v>
      </c>
      <c r="C144" s="4">
        <f t="shared" ref="C144:C150" si="28">$D130</f>
        <v>0</v>
      </c>
      <c r="D144" s="4">
        <f t="shared" ref="D144:D150" si="29">SUM(B144:C144)</f>
        <v>6847716.8966923421</v>
      </c>
      <c r="E144" s="11">
        <f t="shared" ref="E144:E151" si="30">$B144/$D144</f>
        <v>1</v>
      </c>
      <c r="F144" s="11">
        <f t="shared" ref="F144:F151" si="31">$C144/$D144</f>
        <v>0</v>
      </c>
      <c r="G144" s="11">
        <f t="shared" ref="G144:G151" si="32">SUM(E144:F144)</f>
        <v>1</v>
      </c>
      <c r="H144" s="29">
        <f t="shared" ref="H144:H150" si="33">$N11</f>
        <v>0.85</v>
      </c>
      <c r="I144" s="29">
        <f t="shared" ref="I144:I150" si="34">$M11</f>
        <v>0.1</v>
      </c>
      <c r="J144" s="11">
        <f t="shared" ref="J144:J150" si="35">$E144*$H144</f>
        <v>0.85</v>
      </c>
      <c r="K144" s="11">
        <f t="shared" ref="K144:K150" si="36">$F144*$I144</f>
        <v>0</v>
      </c>
      <c r="L144" s="11">
        <f t="shared" ref="L144:L150" si="37">SUM(J144:K144)</f>
        <v>0.85</v>
      </c>
    </row>
    <row r="145" spans="1:12" x14ac:dyDescent="0.25">
      <c r="A145" s="40" t="s">
        <v>65</v>
      </c>
      <c r="B145" s="4">
        <f t="shared" si="27"/>
        <v>295370.76533996681</v>
      </c>
      <c r="C145" s="4">
        <f t="shared" si="28"/>
        <v>0</v>
      </c>
      <c r="D145" s="4">
        <f t="shared" si="29"/>
        <v>295370.76533996681</v>
      </c>
      <c r="E145" s="11">
        <f t="shared" si="30"/>
        <v>1</v>
      </c>
      <c r="F145" s="11">
        <f t="shared" si="31"/>
        <v>0</v>
      </c>
      <c r="G145" s="11">
        <f t="shared" si="32"/>
        <v>1</v>
      </c>
      <c r="H145" s="29">
        <f t="shared" si="33"/>
        <v>0.68</v>
      </c>
      <c r="I145" s="29">
        <f t="shared" si="34"/>
        <v>0.53</v>
      </c>
      <c r="J145" s="11">
        <f t="shared" si="35"/>
        <v>0.68</v>
      </c>
      <c r="K145" s="11">
        <f t="shared" si="36"/>
        <v>0</v>
      </c>
      <c r="L145" s="11">
        <f t="shared" si="37"/>
        <v>0.68</v>
      </c>
    </row>
    <row r="146" spans="1:12" x14ac:dyDescent="0.25">
      <c r="A146" s="40" t="s">
        <v>66</v>
      </c>
      <c r="B146" s="4">
        <f t="shared" si="27"/>
        <v>1556775</v>
      </c>
      <c r="C146" s="4">
        <f t="shared" si="28"/>
        <v>180141.10706860706</v>
      </c>
      <c r="D146" s="4">
        <f t="shared" si="29"/>
        <v>1736916.1070686071</v>
      </c>
      <c r="E146" s="11">
        <f t="shared" si="30"/>
        <v>0.89628681181808412</v>
      </c>
      <c r="F146" s="11">
        <f t="shared" si="31"/>
        <v>0.1037131881819158</v>
      </c>
      <c r="G146" s="11">
        <f t="shared" si="32"/>
        <v>0.99999999999999989</v>
      </c>
      <c r="H146" s="29">
        <f t="shared" si="33"/>
        <v>0.7</v>
      </c>
      <c r="I146" s="29">
        <f t="shared" si="34"/>
        <v>0.27</v>
      </c>
      <c r="J146" s="11">
        <f t="shared" si="35"/>
        <v>0.62740076827265889</v>
      </c>
      <c r="K146" s="11">
        <f t="shared" si="36"/>
        <v>2.8002560809117269E-2</v>
      </c>
      <c r="L146" s="11">
        <f t="shared" si="37"/>
        <v>0.65540332908177612</v>
      </c>
    </row>
    <row r="147" spans="1:12" x14ac:dyDescent="0.25">
      <c r="A147" s="40" t="s">
        <v>67</v>
      </c>
      <c r="B147" s="4">
        <f t="shared" si="27"/>
        <v>634302.84830339323</v>
      </c>
      <c r="C147" s="4">
        <f t="shared" si="28"/>
        <v>0</v>
      </c>
      <c r="D147" s="4">
        <f t="shared" si="29"/>
        <v>634302.84830339323</v>
      </c>
      <c r="E147" s="11">
        <f t="shared" si="30"/>
        <v>1</v>
      </c>
      <c r="F147" s="11">
        <f t="shared" si="31"/>
        <v>0</v>
      </c>
      <c r="G147" s="11">
        <f t="shared" si="32"/>
        <v>1</v>
      </c>
      <c r="H147" s="29">
        <f t="shared" si="33"/>
        <v>0.84</v>
      </c>
      <c r="I147" s="29">
        <f t="shared" si="34"/>
        <v>0.53</v>
      </c>
      <c r="J147" s="11">
        <f t="shared" si="35"/>
        <v>0.84</v>
      </c>
      <c r="K147" s="11">
        <f t="shared" si="36"/>
        <v>0</v>
      </c>
      <c r="L147" s="11">
        <f t="shared" si="37"/>
        <v>0.84</v>
      </c>
    </row>
    <row r="148" spans="1:12" x14ac:dyDescent="0.25">
      <c r="A148" s="40" t="s">
        <v>68</v>
      </c>
      <c r="B148" s="4">
        <f t="shared" si="27"/>
        <v>540859.369156837</v>
      </c>
      <c r="C148" s="4">
        <f t="shared" si="28"/>
        <v>41486.372214941024</v>
      </c>
      <c r="D148" s="4">
        <f t="shared" si="29"/>
        <v>582345.74137177807</v>
      </c>
      <c r="E148" s="11">
        <f t="shared" si="30"/>
        <v>0.92875989422157457</v>
      </c>
      <c r="F148" s="11">
        <f t="shared" si="31"/>
        <v>7.1240105778425392E-2</v>
      </c>
      <c r="G148" s="11">
        <f t="shared" si="32"/>
        <v>1</v>
      </c>
      <c r="H148" s="29">
        <f t="shared" si="33"/>
        <v>0.8</v>
      </c>
      <c r="I148" s="29">
        <f t="shared" si="34"/>
        <v>0.1</v>
      </c>
      <c r="J148" s="11">
        <f t="shared" si="35"/>
        <v>0.74300791537725974</v>
      </c>
      <c r="K148" s="11">
        <f t="shared" si="36"/>
        <v>7.1240105778425395E-3</v>
      </c>
      <c r="L148" s="11">
        <f t="shared" si="37"/>
        <v>0.75013192595510225</v>
      </c>
    </row>
    <row r="149" spans="1:12" x14ac:dyDescent="0.25">
      <c r="A149" s="40" t="s">
        <v>69</v>
      </c>
      <c r="B149" s="4">
        <f t="shared" si="27"/>
        <v>7932728.3348214282</v>
      </c>
      <c r="C149" s="4">
        <f t="shared" si="28"/>
        <v>205317.67460317462</v>
      </c>
      <c r="D149" s="4">
        <f t="shared" si="29"/>
        <v>8138046.0094246026</v>
      </c>
      <c r="E149" s="11">
        <f t="shared" si="30"/>
        <v>0.97477064219526433</v>
      </c>
      <c r="F149" s="11">
        <f t="shared" si="31"/>
        <v>2.5229357804735675E-2</v>
      </c>
      <c r="G149" s="11">
        <f t="shared" si="32"/>
        <v>1</v>
      </c>
      <c r="H149" s="29">
        <f t="shared" si="33"/>
        <v>0.85</v>
      </c>
      <c r="I149" s="29">
        <f t="shared" si="34"/>
        <v>0.1</v>
      </c>
      <c r="J149" s="11">
        <f t="shared" si="35"/>
        <v>0.82855504586597462</v>
      </c>
      <c r="K149" s="11">
        <f t="shared" si="36"/>
        <v>2.5229357804735677E-3</v>
      </c>
      <c r="L149" s="11">
        <f t="shared" si="37"/>
        <v>0.83107798164644819</v>
      </c>
    </row>
    <row r="150" spans="1:12" x14ac:dyDescent="0.25">
      <c r="A150" s="40" t="s">
        <v>70</v>
      </c>
      <c r="B150" s="4">
        <f t="shared" si="27"/>
        <v>314648.58569667075</v>
      </c>
      <c r="C150" s="4">
        <f t="shared" si="28"/>
        <v>14806.991985203453</v>
      </c>
      <c r="D150" s="4">
        <f t="shared" si="29"/>
        <v>329455.57768187422</v>
      </c>
      <c r="E150" s="11">
        <f t="shared" si="30"/>
        <v>0.9550561805953055</v>
      </c>
      <c r="F150" s="11">
        <f t="shared" si="31"/>
        <v>4.4943819404694496E-2</v>
      </c>
      <c r="G150" s="11">
        <f t="shared" si="32"/>
        <v>1</v>
      </c>
      <c r="H150" s="29">
        <f t="shared" si="33"/>
        <v>0.85</v>
      </c>
      <c r="I150" s="29">
        <f t="shared" si="34"/>
        <v>0.1</v>
      </c>
      <c r="J150" s="11">
        <f t="shared" si="35"/>
        <v>0.81179775350600969</v>
      </c>
      <c r="K150" s="11">
        <f t="shared" si="36"/>
        <v>4.4943819404694501E-3</v>
      </c>
      <c r="L150" s="11">
        <f t="shared" si="37"/>
        <v>0.81629213544647916</v>
      </c>
    </row>
    <row r="151" spans="1:12" x14ac:dyDescent="0.25">
      <c r="A151" s="40" t="s">
        <v>5</v>
      </c>
      <c r="B151" s="4">
        <f>SUM(B143:B150)</f>
        <v>18507428.0720062</v>
      </c>
      <c r="C151" s="4">
        <f t="shared" ref="C151:D151" si="38">SUM(C143:C150)</f>
        <v>441752.14587192616</v>
      </c>
      <c r="D151" s="4">
        <f t="shared" si="38"/>
        <v>18949180.217878122</v>
      </c>
      <c r="E151" s="11">
        <f t="shared" si="30"/>
        <v>0.97668753261129793</v>
      </c>
      <c r="F151" s="11">
        <f t="shared" si="31"/>
        <v>2.3312467388702286E-2</v>
      </c>
      <c r="G151" s="11">
        <f t="shared" si="32"/>
        <v>1.0000000000000002</v>
      </c>
      <c r="H151" s="87"/>
      <c r="I151" s="90"/>
      <c r="J151" s="91"/>
      <c r="K151" s="91"/>
      <c r="L151" s="92"/>
    </row>
    <row r="154" spans="1:12" x14ac:dyDescent="0.25">
      <c r="A154" s="12" t="s">
        <v>181</v>
      </c>
    </row>
    <row r="155" spans="1:12" x14ac:dyDescent="0.25">
      <c r="A155" s="49" t="s">
        <v>61</v>
      </c>
      <c r="B155" s="114" t="s">
        <v>143</v>
      </c>
      <c r="C155" s="114"/>
      <c r="D155" s="114"/>
      <c r="E155" s="38" t="s">
        <v>71</v>
      </c>
      <c r="F155" s="49" t="s">
        <v>132</v>
      </c>
      <c r="G155" s="49" t="s">
        <v>144</v>
      </c>
      <c r="H155" s="118" t="s">
        <v>136</v>
      </c>
      <c r="I155" s="119"/>
      <c r="J155" s="72" t="s">
        <v>148</v>
      </c>
      <c r="K155" s="72" t="s">
        <v>132</v>
      </c>
      <c r="L155" s="72" t="s">
        <v>15</v>
      </c>
    </row>
    <row r="156" spans="1:12" x14ac:dyDescent="0.25">
      <c r="A156" s="6" t="s">
        <v>62</v>
      </c>
      <c r="B156" s="10" t="s">
        <v>133</v>
      </c>
      <c r="C156" s="36" t="s">
        <v>131</v>
      </c>
      <c r="D156" s="47" t="s">
        <v>132</v>
      </c>
      <c r="E156" s="39" t="s">
        <v>72</v>
      </c>
      <c r="F156" s="6" t="s">
        <v>135</v>
      </c>
      <c r="G156" s="30" t="s">
        <v>108</v>
      </c>
      <c r="H156" s="36" t="s">
        <v>145</v>
      </c>
      <c r="I156" s="36" t="s">
        <v>137</v>
      </c>
      <c r="J156" s="30" t="s">
        <v>15</v>
      </c>
      <c r="K156" s="30" t="s">
        <v>141</v>
      </c>
      <c r="L156" s="30" t="s">
        <v>142</v>
      </c>
    </row>
    <row r="157" spans="1:12" x14ac:dyDescent="0.25">
      <c r="A157" s="40" t="s">
        <v>63</v>
      </c>
      <c r="B157" s="4">
        <f>$B115+$B129</f>
        <v>1387249658</v>
      </c>
      <c r="C157" s="4">
        <f>$F10</f>
        <v>3603</v>
      </c>
      <c r="D157" s="4">
        <f>$B157/$C157</f>
        <v>385026.27199555928</v>
      </c>
      <c r="E157" s="86">
        <f>$B10</f>
        <v>92</v>
      </c>
      <c r="F157" s="86">
        <f>$D157/$E157</f>
        <v>4185.0681738647745</v>
      </c>
      <c r="G157" s="4">
        <f>$G115+$G129</f>
        <v>219</v>
      </c>
      <c r="H157" s="57">
        <f>IF($G157&lt;&gt;0,$F157/$G157,"")</f>
        <v>19.109900337282074</v>
      </c>
      <c r="I157" s="57">
        <f>IF($G157&lt;&gt;0,$F157/Parameters!$B$5,"")</f>
        <v>11.465940202369245</v>
      </c>
      <c r="J157" s="11">
        <f>$L143</f>
        <v>0.8</v>
      </c>
      <c r="K157" s="11">
        <f>$D157/D$165</f>
        <v>2.0318888076872883E-2</v>
      </c>
      <c r="L157" s="11">
        <f>$J157*$K157</f>
        <v>1.6255110461498308E-2</v>
      </c>
    </row>
    <row r="158" spans="1:12" x14ac:dyDescent="0.25">
      <c r="A158" s="40" t="s">
        <v>64</v>
      </c>
      <c r="B158" s="4">
        <f t="shared" ref="B158:B164" si="39">$B116+$B130</f>
        <v>15112911191</v>
      </c>
      <c r="C158" s="4">
        <f t="shared" ref="C158:C164" si="40">$F11</f>
        <v>2207</v>
      </c>
      <c r="D158" s="4">
        <f t="shared" ref="D158:D164" si="41">$B158/$C158</f>
        <v>6847716.8966923421</v>
      </c>
      <c r="E158" s="86">
        <f t="shared" ref="E158:E164" si="42">$B11</f>
        <v>2071</v>
      </c>
      <c r="F158" s="86">
        <f t="shared" ref="F158:F165" si="43">$D158/$E158</f>
        <v>3306.478462912768</v>
      </c>
      <c r="G158" s="4">
        <f t="shared" ref="G158:G164" si="44">$G116+$G130</f>
        <v>219</v>
      </c>
      <c r="H158" s="57">
        <f t="shared" ref="H158:H164" si="45">IF($G158&lt;&gt;0,$F158/$G158,"")</f>
        <v>15.098075173117662</v>
      </c>
      <c r="I158" s="57">
        <f>IF($G158&lt;&gt;0,$F158/Parameters!$B$5,"")</f>
        <v>9.0588451038705973</v>
      </c>
      <c r="J158" s="11">
        <f t="shared" ref="J158:J164" si="46">$L144</f>
        <v>0.85</v>
      </c>
      <c r="K158" s="11">
        <f t="shared" ref="K158:K164" si="47">$D158/D$165</f>
        <v>0.36137272525550612</v>
      </c>
      <c r="L158" s="11">
        <f t="shared" ref="L158:L164" si="48">$J158*$K158</f>
        <v>0.30716681646718019</v>
      </c>
    </row>
    <row r="159" spans="1:12" x14ac:dyDescent="0.25">
      <c r="A159" s="40" t="s">
        <v>65</v>
      </c>
      <c r="B159" s="4">
        <f t="shared" si="39"/>
        <v>712434286</v>
      </c>
      <c r="C159" s="4">
        <f t="shared" si="40"/>
        <v>2412</v>
      </c>
      <c r="D159" s="4">
        <f t="shared" si="41"/>
        <v>295370.76533996681</v>
      </c>
      <c r="E159" s="86">
        <f t="shared" si="42"/>
        <v>218</v>
      </c>
      <c r="F159" s="86">
        <f t="shared" si="43"/>
        <v>1354.9117676145265</v>
      </c>
      <c r="G159" s="4">
        <f t="shared" si="44"/>
        <v>174</v>
      </c>
      <c r="H159" s="57">
        <f t="shared" si="45"/>
        <v>7.7868492391639457</v>
      </c>
      <c r="I159" s="57">
        <f>IF($G159&lt;&gt;0,$F159/Parameters!$B$5,"")</f>
        <v>3.7120870345603465</v>
      </c>
      <c r="J159" s="11">
        <f t="shared" si="46"/>
        <v>0.68</v>
      </c>
      <c r="K159" s="11">
        <f t="shared" si="47"/>
        <v>1.5587522095615048E-2</v>
      </c>
      <c r="L159" s="11">
        <f t="shared" si="48"/>
        <v>1.0599515025018234E-2</v>
      </c>
    </row>
    <row r="160" spans="1:12" x14ac:dyDescent="0.25">
      <c r="A160" s="40" t="s">
        <v>66</v>
      </c>
      <c r="B160" s="4">
        <f t="shared" si="39"/>
        <v>3341826590</v>
      </c>
      <c r="C160" s="4">
        <f t="shared" si="40"/>
        <v>1924</v>
      </c>
      <c r="D160" s="4">
        <f t="shared" si="41"/>
        <v>1736916.1070686071</v>
      </c>
      <c r="E160" s="86">
        <f t="shared" si="42"/>
        <v>403</v>
      </c>
      <c r="F160" s="86">
        <f t="shared" si="43"/>
        <v>4309.9655262248316</v>
      </c>
      <c r="G160" s="4">
        <f t="shared" si="44"/>
        <v>352</v>
      </c>
      <c r="H160" s="57">
        <f t="shared" si="45"/>
        <v>12.244220244956908</v>
      </c>
      <c r="I160" s="57">
        <f>IF($G160&lt;&gt;0,$F160/Parameters!$B$5,"")</f>
        <v>11.808124729383101</v>
      </c>
      <c r="J160" s="11">
        <f t="shared" si="46"/>
        <v>0.65540332908177612</v>
      </c>
      <c r="K160" s="11">
        <f t="shared" si="47"/>
        <v>9.1661807376229726E-2</v>
      </c>
      <c r="L160" s="11">
        <f t="shared" si="48"/>
        <v>6.0075453704033464E-2</v>
      </c>
    </row>
    <row r="161" spans="1:12" x14ac:dyDescent="0.25">
      <c r="A161" s="40" t="s">
        <v>67</v>
      </c>
      <c r="B161" s="4">
        <f t="shared" si="39"/>
        <v>1588928635</v>
      </c>
      <c r="C161" s="4">
        <f t="shared" si="40"/>
        <v>2505</v>
      </c>
      <c r="D161" s="4">
        <f t="shared" si="41"/>
        <v>634302.84830339323</v>
      </c>
      <c r="E161" s="86">
        <f t="shared" si="42"/>
        <v>272</v>
      </c>
      <c r="F161" s="86">
        <f t="shared" si="43"/>
        <v>2331.9957658212988</v>
      </c>
      <c r="G161" s="4">
        <f t="shared" si="44"/>
        <v>136</v>
      </c>
      <c r="H161" s="57">
        <f t="shared" si="45"/>
        <v>17.14702768986249</v>
      </c>
      <c r="I161" s="57">
        <f>IF($G161&lt;&gt;0,$F161/Parameters!$B$5,"")</f>
        <v>6.3890294954008189</v>
      </c>
      <c r="J161" s="11">
        <f t="shared" si="46"/>
        <v>0.84</v>
      </c>
      <c r="K161" s="11">
        <f t="shared" si="47"/>
        <v>3.3473893910457554E-2</v>
      </c>
      <c r="L161" s="11">
        <f t="shared" si="48"/>
        <v>2.8118070884784345E-2</v>
      </c>
    </row>
    <row r="162" spans="1:12" x14ac:dyDescent="0.25">
      <c r="A162" s="40" t="s">
        <v>68</v>
      </c>
      <c r="B162" s="4">
        <f t="shared" si="39"/>
        <v>1332989402</v>
      </c>
      <c r="C162" s="4">
        <f t="shared" si="40"/>
        <v>2289</v>
      </c>
      <c r="D162" s="4">
        <f t="shared" si="41"/>
        <v>582345.74137177807</v>
      </c>
      <c r="E162" s="86">
        <f t="shared" si="42"/>
        <v>320</v>
      </c>
      <c r="F162" s="86">
        <f t="shared" si="43"/>
        <v>1819.8304417868064</v>
      </c>
      <c r="G162" s="4">
        <f t="shared" si="44"/>
        <v>106</v>
      </c>
      <c r="H162" s="57">
        <f t="shared" si="45"/>
        <v>17.168211714969871</v>
      </c>
      <c r="I162" s="57">
        <f>IF($G162&lt;&gt;0,$F162/Parameters!$B$5,"")</f>
        <v>4.9858368268131681</v>
      </c>
      <c r="J162" s="11">
        <f t="shared" si="46"/>
        <v>0.75013192595510225</v>
      </c>
      <c r="K162" s="11">
        <f t="shared" si="47"/>
        <v>3.0731975456244173E-2</v>
      </c>
      <c r="L162" s="11">
        <f t="shared" si="48"/>
        <v>2.3053035937397374E-2</v>
      </c>
    </row>
    <row r="163" spans="1:12" x14ac:dyDescent="0.25">
      <c r="A163" s="40" t="s">
        <v>69</v>
      </c>
      <c r="B163" s="4">
        <f t="shared" si="39"/>
        <v>16406300755</v>
      </c>
      <c r="C163" s="4">
        <f t="shared" si="40"/>
        <v>2016</v>
      </c>
      <c r="D163" s="4">
        <f t="shared" si="41"/>
        <v>8138046.0094246035</v>
      </c>
      <c r="E163" s="86">
        <f t="shared" si="42"/>
        <v>1339</v>
      </c>
      <c r="F163" s="86">
        <f t="shared" si="43"/>
        <v>6077.704263946679</v>
      </c>
      <c r="G163" s="4">
        <f t="shared" si="44"/>
        <v>365</v>
      </c>
      <c r="H163" s="57">
        <f t="shared" si="45"/>
        <v>16.651244558758023</v>
      </c>
      <c r="I163" s="57">
        <f>IF($G163&lt;&gt;0,$F163/Parameters!$B$5,"")</f>
        <v>16.651244558758023</v>
      </c>
      <c r="J163" s="11">
        <f t="shared" si="46"/>
        <v>0.83107798164644819</v>
      </c>
      <c r="K163" s="11">
        <f t="shared" si="47"/>
        <v>0.42946691708312223</v>
      </c>
      <c r="L163" s="11">
        <f t="shared" si="48"/>
        <v>0.35692049863336373</v>
      </c>
    </row>
    <row r="164" spans="1:12" x14ac:dyDescent="0.25">
      <c r="A164" s="40" t="s">
        <v>70</v>
      </c>
      <c r="B164" s="4">
        <f t="shared" si="39"/>
        <v>534376947</v>
      </c>
      <c r="C164" s="4">
        <f t="shared" si="40"/>
        <v>1622</v>
      </c>
      <c r="D164" s="4">
        <f t="shared" si="41"/>
        <v>329455.57768187422</v>
      </c>
      <c r="E164" s="86">
        <f t="shared" si="42"/>
        <v>70</v>
      </c>
      <c r="F164" s="86">
        <f t="shared" si="43"/>
        <v>4706.5082525982034</v>
      </c>
      <c r="G164" s="4">
        <f t="shared" si="44"/>
        <v>308</v>
      </c>
      <c r="H164" s="57">
        <f t="shared" si="45"/>
        <v>15.280870949994167</v>
      </c>
      <c r="I164" s="57">
        <f>IF($G164&lt;&gt;0,$F164/Parameters!$B$5,"")</f>
        <v>12.894543157803296</v>
      </c>
      <c r="J164" s="11">
        <f t="shared" si="46"/>
        <v>0.81629213544647916</v>
      </c>
      <c r="K164" s="11">
        <f t="shared" si="47"/>
        <v>1.7386270745952396E-2</v>
      </c>
      <c r="L164" s="11">
        <f t="shared" si="48"/>
        <v>1.4192276074664131E-2</v>
      </c>
    </row>
    <row r="165" spans="1:12" x14ac:dyDescent="0.25">
      <c r="A165" s="40" t="s">
        <v>5</v>
      </c>
      <c r="B165" s="4">
        <f>SUM(B157:B164)</f>
        <v>40417017464</v>
      </c>
      <c r="C165" s="73"/>
      <c r="D165" s="4">
        <f>SUM(D157:D164)</f>
        <v>18949180.217878122</v>
      </c>
      <c r="E165" s="4">
        <f>SUM(E157:E164)</f>
        <v>4785</v>
      </c>
      <c r="F165" s="86">
        <f t="shared" si="43"/>
        <v>3960.12125765478</v>
      </c>
      <c r="G165" s="87"/>
      <c r="H165" s="88"/>
      <c r="I165" s="89"/>
      <c r="J165" s="73"/>
      <c r="K165" s="11">
        <f>SUM(K157:K164)</f>
        <v>1</v>
      </c>
      <c r="L165" s="11">
        <f>SUM(L157:L164)</f>
        <v>0.81638077718793978</v>
      </c>
    </row>
    <row r="168" spans="1:12" x14ac:dyDescent="0.25">
      <c r="A168" s="9" t="s">
        <v>149</v>
      </c>
    </row>
    <row r="169" spans="1:12" x14ac:dyDescent="0.25">
      <c r="A169" s="36" t="s">
        <v>6</v>
      </c>
      <c r="B169" s="36" t="s">
        <v>9</v>
      </c>
    </row>
    <row r="170" spans="1:12" x14ac:dyDescent="0.25">
      <c r="A170" s="58" t="s">
        <v>35</v>
      </c>
      <c r="B170" s="3">
        <f>$B$105</f>
        <v>23</v>
      </c>
    </row>
    <row r="171" spans="1:12" x14ac:dyDescent="0.25">
      <c r="A171" s="58" t="s">
        <v>50</v>
      </c>
      <c r="B171" s="4">
        <f>ROUND($F$165,0)</f>
        <v>3960</v>
      </c>
    </row>
    <row r="172" spans="1:12" x14ac:dyDescent="0.25">
      <c r="A172" s="58" t="s">
        <v>171</v>
      </c>
      <c r="B172" s="4">
        <f>ROUND($B$170*$B$171,0)</f>
        <v>91080</v>
      </c>
    </row>
    <row r="173" spans="1:12" x14ac:dyDescent="0.25">
      <c r="A173" s="58" t="s">
        <v>15</v>
      </c>
      <c r="B173" s="29">
        <f>ROUND($L$165,2)</f>
        <v>0.82</v>
      </c>
    </row>
    <row r="174" spans="1:12" x14ac:dyDescent="0.25">
      <c r="A174" s="58" t="s">
        <v>172</v>
      </c>
      <c r="B174" s="4">
        <f>ROUND($B$172*$B$173,0)</f>
        <v>74686</v>
      </c>
    </row>
    <row r="175" spans="1:12" x14ac:dyDescent="0.25">
      <c r="A175" s="66"/>
      <c r="B175" s="41"/>
    </row>
    <row r="177" spans="1:3" x14ac:dyDescent="0.25">
      <c r="A177" s="12" t="s">
        <v>237</v>
      </c>
    </row>
    <row r="178" spans="1:3" x14ac:dyDescent="0.25">
      <c r="A178" s="49" t="s">
        <v>61</v>
      </c>
      <c r="B178" s="49" t="s">
        <v>148</v>
      </c>
      <c r="C178" s="49" t="s">
        <v>150</v>
      </c>
    </row>
    <row r="179" spans="1:3" x14ac:dyDescent="0.25">
      <c r="A179" s="6" t="s">
        <v>62</v>
      </c>
      <c r="B179" s="6" t="s">
        <v>15</v>
      </c>
      <c r="C179" s="6" t="s">
        <v>151</v>
      </c>
    </row>
    <row r="180" spans="1:3" x14ac:dyDescent="0.25">
      <c r="A180" s="40" t="s">
        <v>63</v>
      </c>
      <c r="B180" s="29">
        <f>ROUND($L143,2)</f>
        <v>0.8</v>
      </c>
      <c r="C180" s="4">
        <f>$B$174/$B180</f>
        <v>93357.5</v>
      </c>
    </row>
    <row r="181" spans="1:3" x14ac:dyDescent="0.25">
      <c r="A181" s="40" t="s">
        <v>64</v>
      </c>
      <c r="B181" s="29">
        <f t="shared" ref="B181:B187" si="49">ROUND($L144,2)</f>
        <v>0.85</v>
      </c>
      <c r="C181" s="4">
        <f t="shared" ref="C181:C187" si="50">$B$174/$B181</f>
        <v>87865.882352941175</v>
      </c>
    </row>
    <row r="182" spans="1:3" x14ac:dyDescent="0.25">
      <c r="A182" s="40" t="s">
        <v>65</v>
      </c>
      <c r="B182" s="29">
        <f t="shared" si="49"/>
        <v>0.68</v>
      </c>
      <c r="C182" s="4">
        <f t="shared" si="50"/>
        <v>109832.35294117646</v>
      </c>
    </row>
    <row r="183" spans="1:3" x14ac:dyDescent="0.25">
      <c r="A183" s="40" t="s">
        <v>66</v>
      </c>
      <c r="B183" s="29">
        <f t="shared" si="49"/>
        <v>0.66</v>
      </c>
      <c r="C183" s="4">
        <f t="shared" si="50"/>
        <v>113160.60606060605</v>
      </c>
    </row>
    <row r="184" spans="1:3" x14ac:dyDescent="0.25">
      <c r="A184" s="40" t="s">
        <v>67</v>
      </c>
      <c r="B184" s="29">
        <f t="shared" si="49"/>
        <v>0.84</v>
      </c>
      <c r="C184" s="4">
        <f t="shared" si="50"/>
        <v>88911.904761904763</v>
      </c>
    </row>
    <row r="185" spans="1:3" x14ac:dyDescent="0.25">
      <c r="A185" s="40" t="s">
        <v>68</v>
      </c>
      <c r="B185" s="29">
        <f t="shared" si="49"/>
        <v>0.75</v>
      </c>
      <c r="C185" s="4">
        <f t="shared" si="50"/>
        <v>99581.333333333328</v>
      </c>
    </row>
    <row r="186" spans="1:3" x14ac:dyDescent="0.25">
      <c r="A186" s="40" t="s">
        <v>69</v>
      </c>
      <c r="B186" s="29">
        <f t="shared" si="49"/>
        <v>0.83</v>
      </c>
      <c r="C186" s="4">
        <f t="shared" si="50"/>
        <v>89983.132530120492</v>
      </c>
    </row>
    <row r="187" spans="1:3" x14ac:dyDescent="0.25">
      <c r="A187" s="40" t="s">
        <v>70</v>
      </c>
      <c r="B187" s="29">
        <f t="shared" si="49"/>
        <v>0.82</v>
      </c>
      <c r="C187" s="4">
        <f t="shared" si="50"/>
        <v>91080.487804878052</v>
      </c>
    </row>
  </sheetData>
  <mergeCells count="21">
    <mergeCell ref="P8:R8"/>
    <mergeCell ref="V8:W8"/>
    <mergeCell ref="B22:C22"/>
    <mergeCell ref="D22:E22"/>
    <mergeCell ref="E8:H8"/>
    <mergeCell ref="I8:K8"/>
    <mergeCell ref="M8:O8"/>
    <mergeCell ref="B155:D155"/>
    <mergeCell ref="H155:I155"/>
    <mergeCell ref="C30:D30"/>
    <mergeCell ref="H30:I30"/>
    <mergeCell ref="J33:K33"/>
    <mergeCell ref="J34:K34"/>
    <mergeCell ref="B141:D141"/>
    <mergeCell ref="E141:G141"/>
    <mergeCell ref="H141:I141"/>
    <mergeCell ref="J141:L141"/>
    <mergeCell ref="B113:D113"/>
    <mergeCell ref="H113:I113"/>
    <mergeCell ref="B127:D127"/>
    <mergeCell ref="H127:I127"/>
  </mergeCells>
  <hyperlinks>
    <hyperlink ref="B4" r:id="rId1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workbookViewId="0"/>
  </sheetViews>
  <sheetFormatPr defaultRowHeight="15" x14ac:dyDescent="0.25"/>
  <cols>
    <col min="1" max="1" width="50.7109375" customWidth="1"/>
    <col min="2" max="21" width="15.7109375" customWidth="1"/>
    <col min="22" max="23" width="25.7109375" customWidth="1"/>
  </cols>
  <sheetData>
    <row r="1" spans="1:7" s="13" customFormat="1" x14ac:dyDescent="0.25">
      <c r="A1" s="14" t="s">
        <v>12</v>
      </c>
      <c r="B1" s="15"/>
      <c r="C1" s="15"/>
    </row>
    <row r="2" spans="1:7" s="13" customFormat="1" x14ac:dyDescent="0.25">
      <c r="A2" s="15" t="s">
        <v>10</v>
      </c>
      <c r="B2" s="16" t="s">
        <v>11</v>
      </c>
      <c r="C2" s="15"/>
    </row>
    <row r="3" spans="1:7" s="13" customFormat="1" x14ac:dyDescent="0.25">
      <c r="A3" s="15"/>
      <c r="B3" s="17" t="s">
        <v>13</v>
      </c>
      <c r="C3" s="15"/>
    </row>
    <row r="4" spans="1:7" s="13" customFormat="1" x14ac:dyDescent="0.25">
      <c r="A4" s="15"/>
      <c r="B4" s="18" t="s">
        <v>14</v>
      </c>
      <c r="C4" s="15"/>
    </row>
    <row r="6" spans="1:7" x14ac:dyDescent="0.25">
      <c r="D6" s="46"/>
      <c r="E6" s="46"/>
      <c r="F6" s="46"/>
      <c r="G6" s="46"/>
    </row>
    <row r="7" spans="1:7" x14ac:dyDescent="0.25">
      <c r="A7" s="9" t="s">
        <v>188</v>
      </c>
      <c r="D7" s="46"/>
      <c r="E7" s="46"/>
      <c r="F7" s="46"/>
      <c r="G7" s="46"/>
    </row>
    <row r="8" spans="1:7" x14ac:dyDescent="0.25">
      <c r="A8" s="93" t="s">
        <v>183</v>
      </c>
      <c r="B8" s="93" t="s">
        <v>184</v>
      </c>
      <c r="C8" s="93" t="s">
        <v>185</v>
      </c>
      <c r="D8" s="44"/>
      <c r="E8" s="44"/>
      <c r="F8" s="46"/>
      <c r="G8" s="46"/>
    </row>
    <row r="9" spans="1:7" x14ac:dyDescent="0.25">
      <c r="A9" s="98" t="s">
        <v>25</v>
      </c>
      <c r="B9" s="4">
        <v>1232</v>
      </c>
      <c r="C9" s="4">
        <v>67708</v>
      </c>
      <c r="D9" s="41"/>
      <c r="E9" s="41"/>
      <c r="F9" s="46"/>
      <c r="G9" s="46"/>
    </row>
    <row r="10" spans="1:7" x14ac:dyDescent="0.25">
      <c r="A10" s="98" t="s">
        <v>186</v>
      </c>
      <c r="B10" s="31">
        <v>34.799999999999997</v>
      </c>
      <c r="C10" s="31">
        <v>24.9</v>
      </c>
      <c r="D10" s="41"/>
      <c r="E10" s="41"/>
      <c r="F10" s="46"/>
      <c r="G10" s="46"/>
    </row>
    <row r="11" spans="1:7" x14ac:dyDescent="0.25">
      <c r="A11" s="98" t="s">
        <v>15</v>
      </c>
      <c r="B11" s="29">
        <v>0.45</v>
      </c>
      <c r="C11" s="29">
        <v>0.56000000000000005</v>
      </c>
      <c r="D11" s="41"/>
      <c r="E11" s="41"/>
      <c r="F11" s="46"/>
      <c r="G11" s="46"/>
    </row>
    <row r="12" spans="1:7" x14ac:dyDescent="0.25">
      <c r="A12" s="98" t="s">
        <v>187</v>
      </c>
      <c r="B12" s="4">
        <v>943</v>
      </c>
      <c r="C12" s="4">
        <v>724</v>
      </c>
      <c r="D12" s="46"/>
      <c r="E12" s="46"/>
      <c r="F12" s="46"/>
      <c r="G12" s="46"/>
    </row>
    <row r="13" spans="1:7" x14ac:dyDescent="0.25">
      <c r="A13" s="98" t="s">
        <v>35</v>
      </c>
      <c r="B13" s="4">
        <v>13</v>
      </c>
      <c r="C13" s="4">
        <v>17</v>
      </c>
      <c r="D13" s="46"/>
      <c r="E13" s="46"/>
      <c r="F13" s="46"/>
      <c r="G13" s="46"/>
    </row>
    <row r="14" spans="1:7" x14ac:dyDescent="0.25">
      <c r="A14" s="9"/>
      <c r="D14" s="46"/>
      <c r="E14" s="46"/>
      <c r="F14" s="46"/>
      <c r="G14" s="46"/>
    </row>
    <row r="15" spans="1:7" x14ac:dyDescent="0.25">
      <c r="A15" s="9"/>
    </row>
    <row r="16" spans="1:7" ht="18" x14ac:dyDescent="0.35">
      <c r="A16" s="9" t="s">
        <v>248</v>
      </c>
    </row>
    <row r="17" spans="1:13" ht="18" x14ac:dyDescent="0.35">
      <c r="A17" s="94" t="s">
        <v>79</v>
      </c>
      <c r="B17" s="114" t="s">
        <v>195</v>
      </c>
      <c r="C17" s="114"/>
      <c r="D17" s="114"/>
      <c r="E17" s="114" t="s">
        <v>196</v>
      </c>
      <c r="F17" s="114"/>
      <c r="G17" s="114"/>
      <c r="H17" s="116" t="s">
        <v>197</v>
      </c>
      <c r="I17" s="114"/>
      <c r="J17" s="114"/>
      <c r="K17" s="116" t="s">
        <v>198</v>
      </c>
      <c r="L17" s="114"/>
      <c r="M17" s="114"/>
    </row>
    <row r="18" spans="1:13" x14ac:dyDescent="0.25">
      <c r="A18" s="6" t="s">
        <v>189</v>
      </c>
      <c r="B18" s="93" t="s">
        <v>31</v>
      </c>
      <c r="C18" s="93" t="s">
        <v>2</v>
      </c>
      <c r="D18" s="93" t="s">
        <v>3</v>
      </c>
      <c r="E18" s="93" t="s">
        <v>31</v>
      </c>
      <c r="F18" s="93" t="s">
        <v>2</v>
      </c>
      <c r="G18" s="93" t="s">
        <v>3</v>
      </c>
      <c r="H18" s="93" t="s">
        <v>31</v>
      </c>
      <c r="I18" s="93" t="s">
        <v>2</v>
      </c>
      <c r="J18" s="93" t="s">
        <v>3</v>
      </c>
      <c r="K18" s="93" t="s">
        <v>31</v>
      </c>
      <c r="L18" s="93" t="s">
        <v>2</v>
      </c>
      <c r="M18" s="93" t="s">
        <v>3</v>
      </c>
    </row>
    <row r="19" spans="1:13" x14ac:dyDescent="0.25">
      <c r="A19" s="98" t="s">
        <v>190</v>
      </c>
      <c r="B19" s="8">
        <v>1</v>
      </c>
      <c r="C19" s="8">
        <v>0.45</v>
      </c>
      <c r="D19" s="8">
        <v>0.38</v>
      </c>
      <c r="E19" s="8">
        <v>10</v>
      </c>
      <c r="F19" s="8">
        <v>5.23</v>
      </c>
      <c r="G19" s="8">
        <v>4.3899999999999997</v>
      </c>
      <c r="H19" s="8">
        <v>1.5</v>
      </c>
      <c r="I19" s="8">
        <v>0.76</v>
      </c>
      <c r="J19" s="8">
        <v>0.68</v>
      </c>
      <c r="K19" s="8">
        <v>5</v>
      </c>
      <c r="L19" s="8">
        <v>4.1100000000000003</v>
      </c>
      <c r="M19" s="8">
        <v>4.1100000000000003</v>
      </c>
    </row>
    <row r="20" spans="1:13" x14ac:dyDescent="0.25">
      <c r="A20" s="104" t="s">
        <v>191</v>
      </c>
      <c r="B20" s="8">
        <v>0.9</v>
      </c>
      <c r="C20" s="8">
        <v>0.27</v>
      </c>
      <c r="D20" s="8">
        <v>0.19</v>
      </c>
      <c r="E20" s="8">
        <v>8.5</v>
      </c>
      <c r="F20" s="8">
        <v>4.4400000000000004</v>
      </c>
      <c r="G20" s="8">
        <v>3.63</v>
      </c>
      <c r="H20" s="8">
        <v>1.7</v>
      </c>
      <c r="I20" s="8">
        <v>0.44</v>
      </c>
      <c r="J20" s="8">
        <v>0.21</v>
      </c>
      <c r="K20" s="8">
        <v>5</v>
      </c>
      <c r="L20" s="8">
        <v>2.16</v>
      </c>
      <c r="M20" s="8">
        <v>2.16</v>
      </c>
    </row>
    <row r="21" spans="1:13" x14ac:dyDescent="0.25">
      <c r="A21" s="98" t="s">
        <v>192</v>
      </c>
      <c r="B21" s="8">
        <v>0.9</v>
      </c>
      <c r="C21" s="8">
        <v>0.27</v>
      </c>
      <c r="D21" s="8">
        <v>0.19</v>
      </c>
      <c r="E21" s="8">
        <v>8.5</v>
      </c>
      <c r="F21" s="8">
        <v>4.4400000000000004</v>
      </c>
      <c r="G21" s="8">
        <v>3.63</v>
      </c>
      <c r="H21" s="8">
        <v>1.7</v>
      </c>
      <c r="I21" s="8">
        <v>0.44</v>
      </c>
      <c r="J21" s="8">
        <v>0.21</v>
      </c>
      <c r="K21" s="8">
        <v>5</v>
      </c>
      <c r="L21" s="8">
        <v>2.16</v>
      </c>
      <c r="M21" s="8">
        <v>2.16</v>
      </c>
    </row>
    <row r="22" spans="1:13" x14ac:dyDescent="0.25">
      <c r="A22" s="98" t="s">
        <v>193</v>
      </c>
      <c r="B22" s="8">
        <v>0.8</v>
      </c>
      <c r="C22" s="8">
        <v>0.34</v>
      </c>
      <c r="D22" s="8">
        <v>0.23</v>
      </c>
      <c r="E22" s="8">
        <v>6.9</v>
      </c>
      <c r="F22" s="8">
        <v>4.7300000000000004</v>
      </c>
      <c r="G22" s="8">
        <v>3.71</v>
      </c>
      <c r="H22" s="8">
        <v>1.8</v>
      </c>
      <c r="I22" s="8">
        <v>0.28000000000000003</v>
      </c>
      <c r="J22" s="8">
        <v>0.54</v>
      </c>
      <c r="K22" s="8">
        <v>5</v>
      </c>
      <c r="L22" s="8">
        <v>1.53</v>
      </c>
      <c r="M22" s="8">
        <v>1.53</v>
      </c>
    </row>
    <row r="23" spans="1:13" x14ac:dyDescent="0.25">
      <c r="A23" s="98" t="s">
        <v>194</v>
      </c>
      <c r="B23" s="105">
        <v>0.47299999999999998</v>
      </c>
      <c r="C23" s="105">
        <v>0.47299999999999998</v>
      </c>
      <c r="D23" s="105">
        <v>0.47299999999999998</v>
      </c>
      <c r="E23" s="105">
        <v>2.4E-2</v>
      </c>
      <c r="F23" s="105">
        <v>2.4E-2</v>
      </c>
      <c r="G23" s="105">
        <v>8.9999999999999993E-3</v>
      </c>
      <c r="H23" s="105">
        <v>4.7E-2</v>
      </c>
      <c r="I23" s="105">
        <v>3.5999999999999997E-2</v>
      </c>
      <c r="J23" s="105">
        <v>3.4000000000000002E-2</v>
      </c>
      <c r="K23" s="105">
        <v>0.185</v>
      </c>
      <c r="L23" s="105">
        <v>0.10100000000000001</v>
      </c>
      <c r="M23" s="105">
        <v>0.10100000000000001</v>
      </c>
    </row>
    <row r="26" spans="1:13" x14ac:dyDescent="0.25">
      <c r="A26" s="9" t="s">
        <v>200</v>
      </c>
    </row>
    <row r="27" spans="1:13" ht="18" x14ac:dyDescent="0.35">
      <c r="A27" s="93" t="s">
        <v>4</v>
      </c>
      <c r="B27" s="93" t="s">
        <v>7</v>
      </c>
      <c r="C27" s="93" t="s">
        <v>33</v>
      </c>
      <c r="D27" s="93" t="s">
        <v>8</v>
      </c>
      <c r="E27" s="93" t="s">
        <v>32</v>
      </c>
      <c r="F27" s="93" t="s">
        <v>0</v>
      </c>
      <c r="G27" s="93" t="s">
        <v>1</v>
      </c>
      <c r="H27" s="93" t="s">
        <v>34</v>
      </c>
    </row>
    <row r="28" spans="1:13" x14ac:dyDescent="0.25">
      <c r="A28" s="98">
        <v>2002</v>
      </c>
      <c r="B28" s="32">
        <v>728</v>
      </c>
      <c r="C28" s="32">
        <v>706</v>
      </c>
      <c r="D28" s="32">
        <v>5517</v>
      </c>
      <c r="E28" s="32">
        <v>1273</v>
      </c>
      <c r="F28" s="32">
        <v>1209</v>
      </c>
      <c r="G28" s="32">
        <v>3783</v>
      </c>
      <c r="H28" s="32">
        <v>731</v>
      </c>
    </row>
    <row r="29" spans="1:13" x14ac:dyDescent="0.25">
      <c r="A29" s="98">
        <v>2003</v>
      </c>
      <c r="B29" s="32">
        <v>710</v>
      </c>
      <c r="C29" s="32">
        <v>689</v>
      </c>
      <c r="D29" s="32">
        <v>5448</v>
      </c>
      <c r="E29" s="32">
        <v>1222</v>
      </c>
      <c r="F29" s="32">
        <v>1161</v>
      </c>
      <c r="G29" s="32">
        <v>3680</v>
      </c>
      <c r="H29" s="32">
        <v>738</v>
      </c>
    </row>
    <row r="30" spans="1:13" x14ac:dyDescent="0.25">
      <c r="A30" s="98">
        <v>2004</v>
      </c>
      <c r="B30" s="32">
        <v>692</v>
      </c>
      <c r="C30" s="32">
        <v>671</v>
      </c>
      <c r="D30" s="32">
        <v>5350</v>
      </c>
      <c r="E30" s="32">
        <v>1179</v>
      </c>
      <c r="F30" s="32">
        <v>1120</v>
      </c>
      <c r="G30" s="32">
        <v>3576</v>
      </c>
      <c r="H30" s="32">
        <v>745</v>
      </c>
    </row>
    <row r="31" spans="1:13" x14ac:dyDescent="0.25">
      <c r="A31" s="98">
        <v>2005</v>
      </c>
      <c r="B31" s="32">
        <v>671</v>
      </c>
      <c r="C31" s="32">
        <v>651</v>
      </c>
      <c r="D31" s="32">
        <v>5229</v>
      </c>
      <c r="E31" s="32">
        <v>1128</v>
      </c>
      <c r="F31" s="32">
        <v>1071</v>
      </c>
      <c r="G31" s="32">
        <v>3460</v>
      </c>
      <c r="H31" s="32">
        <v>752</v>
      </c>
    </row>
    <row r="32" spans="1:13" x14ac:dyDescent="0.25">
      <c r="A32" s="98">
        <v>2006</v>
      </c>
      <c r="B32" s="32">
        <v>648</v>
      </c>
      <c r="C32" s="32">
        <v>629</v>
      </c>
      <c r="D32" s="32">
        <v>5101</v>
      </c>
      <c r="E32" s="32">
        <v>1075</v>
      </c>
      <c r="F32" s="32">
        <v>1021</v>
      </c>
      <c r="G32" s="32">
        <v>3339</v>
      </c>
      <c r="H32" s="32">
        <v>745</v>
      </c>
    </row>
    <row r="33" spans="1:8" x14ac:dyDescent="0.25">
      <c r="A33" s="98">
        <v>2007</v>
      </c>
      <c r="B33" s="32">
        <v>596</v>
      </c>
      <c r="C33" s="32">
        <v>578</v>
      </c>
      <c r="D33" s="32">
        <v>4973</v>
      </c>
      <c r="E33" s="32">
        <v>1022</v>
      </c>
      <c r="F33" s="32">
        <v>970</v>
      </c>
      <c r="G33" s="32">
        <v>3216</v>
      </c>
      <c r="H33" s="32">
        <v>387</v>
      </c>
    </row>
    <row r="34" spans="1:8" x14ac:dyDescent="0.25">
      <c r="A34" s="98">
        <v>2008</v>
      </c>
      <c r="B34" s="32">
        <v>551</v>
      </c>
      <c r="C34" s="32">
        <v>534</v>
      </c>
      <c r="D34" s="32">
        <v>4846</v>
      </c>
      <c r="E34" s="32">
        <v>969</v>
      </c>
      <c r="F34" s="32">
        <v>920</v>
      </c>
      <c r="G34" s="32">
        <v>3093</v>
      </c>
      <c r="H34" s="32">
        <v>128</v>
      </c>
    </row>
    <row r="35" spans="1:8" x14ac:dyDescent="0.25">
      <c r="A35" s="98">
        <v>2009</v>
      </c>
      <c r="B35" s="32">
        <v>526</v>
      </c>
      <c r="C35" s="32">
        <v>511</v>
      </c>
      <c r="D35" s="32">
        <v>4719</v>
      </c>
      <c r="E35" s="32">
        <v>916</v>
      </c>
      <c r="F35" s="32">
        <v>870</v>
      </c>
      <c r="G35" s="32">
        <v>2970</v>
      </c>
      <c r="H35" s="32">
        <v>129</v>
      </c>
    </row>
    <row r="36" spans="1:8" x14ac:dyDescent="0.25">
      <c r="A36" s="98">
        <v>2010</v>
      </c>
      <c r="B36" s="32">
        <v>499</v>
      </c>
      <c r="C36" s="32">
        <v>484</v>
      </c>
      <c r="D36" s="32">
        <v>4594</v>
      </c>
      <c r="E36" s="32">
        <v>864</v>
      </c>
      <c r="F36" s="32">
        <v>821</v>
      </c>
      <c r="G36" s="32">
        <v>2846</v>
      </c>
      <c r="H36" s="32">
        <v>95</v>
      </c>
    </row>
    <row r="37" spans="1:8" x14ac:dyDescent="0.25">
      <c r="A37" s="98">
        <v>2011</v>
      </c>
      <c r="B37" s="32">
        <v>472</v>
      </c>
      <c r="C37" s="32">
        <v>458</v>
      </c>
      <c r="D37" s="32">
        <v>4472</v>
      </c>
      <c r="E37" s="32">
        <v>813</v>
      </c>
      <c r="F37" s="32">
        <v>772</v>
      </c>
      <c r="G37" s="32">
        <v>2724</v>
      </c>
      <c r="H37" s="32">
        <v>71</v>
      </c>
    </row>
    <row r="38" spans="1:8" x14ac:dyDescent="0.25">
      <c r="A38" s="98">
        <v>2012</v>
      </c>
      <c r="B38" s="32">
        <v>444</v>
      </c>
      <c r="C38" s="32">
        <v>431</v>
      </c>
      <c r="D38" s="32">
        <v>4351</v>
      </c>
      <c r="E38" s="32">
        <v>763</v>
      </c>
      <c r="F38" s="32">
        <v>725</v>
      </c>
      <c r="G38" s="32">
        <v>2603</v>
      </c>
      <c r="H38" s="32">
        <v>38</v>
      </c>
    </row>
    <row r="39" spans="1:8" x14ac:dyDescent="0.25">
      <c r="A39" s="98">
        <v>2013</v>
      </c>
      <c r="B39" s="32">
        <v>417</v>
      </c>
      <c r="C39" s="32">
        <v>404</v>
      </c>
      <c r="D39" s="32">
        <v>4234</v>
      </c>
      <c r="E39" s="32">
        <v>715</v>
      </c>
      <c r="F39" s="32">
        <v>679</v>
      </c>
      <c r="G39" s="32">
        <v>2484</v>
      </c>
      <c r="H39" s="32">
        <v>14</v>
      </c>
    </row>
    <row r="40" spans="1:8" x14ac:dyDescent="0.25">
      <c r="A40" s="98">
        <v>2014</v>
      </c>
      <c r="B40" s="32">
        <v>392</v>
      </c>
      <c r="C40" s="32">
        <v>381</v>
      </c>
      <c r="D40" s="32">
        <v>4120</v>
      </c>
      <c r="E40" s="32">
        <v>668</v>
      </c>
      <c r="F40" s="32">
        <v>634</v>
      </c>
      <c r="G40" s="32">
        <v>2369</v>
      </c>
      <c r="H40" s="32">
        <v>16</v>
      </c>
    </row>
    <row r="41" spans="1:8" x14ac:dyDescent="0.25">
      <c r="A41" s="98">
        <v>2015</v>
      </c>
      <c r="B41" s="32">
        <v>368</v>
      </c>
      <c r="C41" s="32">
        <v>357</v>
      </c>
      <c r="D41" s="32">
        <v>4011</v>
      </c>
      <c r="E41" s="32">
        <v>624</v>
      </c>
      <c r="F41" s="32">
        <v>592</v>
      </c>
      <c r="G41" s="32">
        <v>2259</v>
      </c>
      <c r="H41" s="32">
        <v>18</v>
      </c>
    </row>
    <row r="42" spans="1:8" x14ac:dyDescent="0.25">
      <c r="A42" s="98">
        <v>2016</v>
      </c>
      <c r="B42" s="32">
        <v>348</v>
      </c>
      <c r="C42" s="32">
        <v>337</v>
      </c>
      <c r="D42" s="32">
        <v>3917</v>
      </c>
      <c r="E42" s="32">
        <v>588</v>
      </c>
      <c r="F42" s="32">
        <v>559</v>
      </c>
      <c r="G42" s="32">
        <v>2170</v>
      </c>
      <c r="H42" s="32">
        <v>18</v>
      </c>
    </row>
    <row r="43" spans="1:8" x14ac:dyDescent="0.25">
      <c r="A43" s="98">
        <v>2017</v>
      </c>
      <c r="B43" s="32">
        <v>332</v>
      </c>
      <c r="C43" s="32">
        <v>322</v>
      </c>
      <c r="D43" s="32">
        <v>3846</v>
      </c>
      <c r="E43" s="32">
        <v>564</v>
      </c>
      <c r="F43" s="32">
        <v>535</v>
      </c>
      <c r="G43" s="32">
        <v>2109</v>
      </c>
      <c r="H43" s="32">
        <v>18</v>
      </c>
    </row>
    <row r="44" spans="1:8" x14ac:dyDescent="0.25">
      <c r="A44" s="98">
        <v>2018</v>
      </c>
      <c r="B44" s="32">
        <v>320</v>
      </c>
      <c r="C44" s="32">
        <v>311</v>
      </c>
      <c r="D44" s="32">
        <v>3790</v>
      </c>
      <c r="E44" s="32">
        <v>546</v>
      </c>
      <c r="F44" s="32">
        <v>518</v>
      </c>
      <c r="G44" s="32">
        <v>2063</v>
      </c>
      <c r="H44" s="32">
        <v>18</v>
      </c>
    </row>
    <row r="45" spans="1:8" x14ac:dyDescent="0.25">
      <c r="A45" s="98">
        <v>2019</v>
      </c>
      <c r="B45" s="32">
        <v>310</v>
      </c>
      <c r="C45" s="32">
        <v>301</v>
      </c>
      <c r="D45" s="32">
        <v>3744</v>
      </c>
      <c r="E45" s="32">
        <v>531</v>
      </c>
      <c r="F45" s="32">
        <v>504</v>
      </c>
      <c r="G45" s="32">
        <v>2027</v>
      </c>
      <c r="H45" s="32">
        <v>18</v>
      </c>
    </row>
    <row r="46" spans="1:8" x14ac:dyDescent="0.25">
      <c r="A46" s="98">
        <v>2020</v>
      </c>
      <c r="B46" s="32">
        <v>301</v>
      </c>
      <c r="C46" s="32">
        <v>292</v>
      </c>
      <c r="D46" s="32">
        <v>3704</v>
      </c>
      <c r="E46" s="32">
        <v>519</v>
      </c>
      <c r="F46" s="32">
        <v>493</v>
      </c>
      <c r="G46" s="32">
        <v>1997</v>
      </c>
      <c r="H46" s="32">
        <v>18</v>
      </c>
    </row>
    <row r="47" spans="1:8" x14ac:dyDescent="0.25">
      <c r="A47" s="98">
        <v>2021</v>
      </c>
      <c r="B47" s="32">
        <v>294</v>
      </c>
      <c r="C47" s="32">
        <v>285</v>
      </c>
      <c r="D47" s="32">
        <v>3675</v>
      </c>
      <c r="E47" s="32">
        <v>507</v>
      </c>
      <c r="F47" s="32">
        <v>482</v>
      </c>
      <c r="G47" s="32">
        <v>1972</v>
      </c>
      <c r="H47" s="32">
        <v>18</v>
      </c>
    </row>
    <row r="48" spans="1:8" x14ac:dyDescent="0.25">
      <c r="A48" s="98">
        <v>2022</v>
      </c>
      <c r="B48" s="32">
        <v>288</v>
      </c>
      <c r="C48" s="32">
        <v>279</v>
      </c>
      <c r="D48" s="32">
        <v>3659</v>
      </c>
      <c r="E48" s="32">
        <v>497</v>
      </c>
      <c r="F48" s="32">
        <v>472</v>
      </c>
      <c r="G48" s="32">
        <v>1952</v>
      </c>
      <c r="H48" s="32">
        <v>18</v>
      </c>
    </row>
    <row r="49" spans="1:8" x14ac:dyDescent="0.25">
      <c r="A49" s="98">
        <v>2023</v>
      </c>
      <c r="B49" s="32">
        <v>284</v>
      </c>
      <c r="C49" s="32">
        <v>275</v>
      </c>
      <c r="D49" s="32">
        <v>3654</v>
      </c>
      <c r="E49" s="32">
        <v>491</v>
      </c>
      <c r="F49" s="32">
        <v>466</v>
      </c>
      <c r="G49" s="32">
        <v>1940</v>
      </c>
      <c r="H49" s="32">
        <v>19</v>
      </c>
    </row>
    <row r="50" spans="1:8" x14ac:dyDescent="0.25">
      <c r="A50" s="98">
        <v>2024</v>
      </c>
      <c r="B50" s="32">
        <v>280</v>
      </c>
      <c r="C50" s="32">
        <v>272</v>
      </c>
      <c r="D50" s="32">
        <v>3654</v>
      </c>
      <c r="E50" s="32">
        <v>485</v>
      </c>
      <c r="F50" s="32">
        <v>461</v>
      </c>
      <c r="G50" s="32">
        <v>1932</v>
      </c>
      <c r="H50" s="32">
        <v>19</v>
      </c>
    </row>
    <row r="51" spans="1:8" x14ac:dyDescent="0.25">
      <c r="A51" s="98">
        <v>2025</v>
      </c>
      <c r="B51" s="32">
        <v>278</v>
      </c>
      <c r="C51" s="32">
        <v>269</v>
      </c>
      <c r="D51" s="32">
        <v>3658</v>
      </c>
      <c r="E51" s="32">
        <v>481</v>
      </c>
      <c r="F51" s="32">
        <v>457</v>
      </c>
      <c r="G51" s="32">
        <v>1926</v>
      </c>
      <c r="H51" s="32">
        <v>19</v>
      </c>
    </row>
    <row r="52" spans="1:8" x14ac:dyDescent="0.25">
      <c r="A52" s="98">
        <v>2026</v>
      </c>
      <c r="B52" s="32">
        <v>276</v>
      </c>
      <c r="C52" s="32">
        <v>268</v>
      </c>
      <c r="D52" s="32">
        <v>3670</v>
      </c>
      <c r="E52" s="32">
        <v>479</v>
      </c>
      <c r="F52" s="32">
        <v>455</v>
      </c>
      <c r="G52" s="32">
        <v>1926</v>
      </c>
      <c r="H52" s="32">
        <v>19</v>
      </c>
    </row>
    <row r="53" spans="1:8" x14ac:dyDescent="0.25">
      <c r="A53" s="98">
        <v>2027</v>
      </c>
      <c r="B53" s="32">
        <v>275</v>
      </c>
      <c r="C53" s="32">
        <v>267</v>
      </c>
      <c r="D53" s="32">
        <v>3685</v>
      </c>
      <c r="E53" s="32">
        <v>478</v>
      </c>
      <c r="F53" s="32">
        <v>454</v>
      </c>
      <c r="G53" s="32">
        <v>1929</v>
      </c>
      <c r="H53" s="32">
        <v>19</v>
      </c>
    </row>
    <row r="54" spans="1:8" x14ac:dyDescent="0.25">
      <c r="A54" s="98">
        <v>2028</v>
      </c>
      <c r="B54" s="32">
        <v>275</v>
      </c>
      <c r="C54" s="32">
        <v>267</v>
      </c>
      <c r="D54" s="32">
        <v>3703</v>
      </c>
      <c r="E54" s="32">
        <v>478</v>
      </c>
      <c r="F54" s="32">
        <v>454</v>
      </c>
      <c r="G54" s="32">
        <v>1934</v>
      </c>
      <c r="H54" s="32">
        <v>19</v>
      </c>
    </row>
    <row r="55" spans="1:8" x14ac:dyDescent="0.25">
      <c r="A55" s="98">
        <v>2029</v>
      </c>
      <c r="B55" s="32">
        <v>275</v>
      </c>
      <c r="C55" s="32">
        <v>267</v>
      </c>
      <c r="D55" s="32">
        <v>3723</v>
      </c>
      <c r="E55" s="32">
        <v>478</v>
      </c>
      <c r="F55" s="32">
        <v>454</v>
      </c>
      <c r="G55" s="32">
        <v>1942</v>
      </c>
      <c r="H55" s="32">
        <v>20</v>
      </c>
    </row>
    <row r="56" spans="1:8" x14ac:dyDescent="0.25">
      <c r="A56" s="98">
        <v>2030</v>
      </c>
      <c r="B56" s="32">
        <v>275</v>
      </c>
      <c r="C56" s="32">
        <v>267</v>
      </c>
      <c r="D56" s="32">
        <v>3746</v>
      </c>
      <c r="E56" s="32">
        <v>479</v>
      </c>
      <c r="F56" s="32">
        <v>455</v>
      </c>
      <c r="G56" s="32">
        <v>1952</v>
      </c>
      <c r="H56" s="32">
        <v>20</v>
      </c>
    </row>
    <row r="57" spans="1:8" x14ac:dyDescent="0.25">
      <c r="A57" s="98">
        <v>2031</v>
      </c>
      <c r="B57" s="32">
        <v>276</v>
      </c>
      <c r="C57" s="32">
        <v>268</v>
      </c>
      <c r="D57" s="32">
        <v>3771</v>
      </c>
      <c r="E57" s="32">
        <v>481</v>
      </c>
      <c r="F57" s="32">
        <v>457</v>
      </c>
      <c r="G57" s="32">
        <v>1963</v>
      </c>
      <c r="H57" s="32">
        <v>20</v>
      </c>
    </row>
    <row r="58" spans="1:8" x14ac:dyDescent="0.25">
      <c r="A58" s="98">
        <v>2032</v>
      </c>
      <c r="B58" s="32">
        <v>278</v>
      </c>
      <c r="C58" s="32">
        <v>269</v>
      </c>
      <c r="D58" s="32">
        <v>3798</v>
      </c>
      <c r="E58" s="32">
        <v>484</v>
      </c>
      <c r="F58" s="32">
        <v>460</v>
      </c>
      <c r="G58" s="32">
        <v>1977</v>
      </c>
      <c r="H58" s="32">
        <v>20</v>
      </c>
    </row>
    <row r="59" spans="1:8" x14ac:dyDescent="0.25">
      <c r="A59" s="98">
        <v>2033</v>
      </c>
      <c r="B59" s="32">
        <v>279</v>
      </c>
      <c r="C59" s="32">
        <v>271</v>
      </c>
      <c r="D59" s="32">
        <v>3828</v>
      </c>
      <c r="E59" s="32">
        <v>488</v>
      </c>
      <c r="F59" s="32">
        <v>463</v>
      </c>
      <c r="G59" s="32">
        <v>1992</v>
      </c>
      <c r="H59" s="32">
        <v>20</v>
      </c>
    </row>
    <row r="60" spans="1:8" x14ac:dyDescent="0.25">
      <c r="A60" s="98">
        <v>2034</v>
      </c>
      <c r="B60" s="32">
        <v>282</v>
      </c>
      <c r="C60" s="32">
        <v>273</v>
      </c>
      <c r="D60" s="32">
        <v>3859</v>
      </c>
      <c r="E60" s="32">
        <v>492</v>
      </c>
      <c r="F60" s="32">
        <v>467</v>
      </c>
      <c r="G60" s="32">
        <v>2009</v>
      </c>
      <c r="H60" s="32">
        <v>21</v>
      </c>
    </row>
    <row r="61" spans="1:8" x14ac:dyDescent="0.25">
      <c r="A61" s="98">
        <v>2035</v>
      </c>
      <c r="B61" s="32">
        <v>284</v>
      </c>
      <c r="C61" s="32">
        <v>275</v>
      </c>
      <c r="D61" s="32">
        <v>3891</v>
      </c>
      <c r="E61" s="32">
        <v>496</v>
      </c>
      <c r="F61" s="32">
        <v>471</v>
      </c>
      <c r="G61" s="32">
        <v>2026</v>
      </c>
      <c r="H61" s="32">
        <v>21</v>
      </c>
    </row>
    <row r="62" spans="1:8" x14ac:dyDescent="0.25">
      <c r="A62" s="98">
        <v>2036</v>
      </c>
      <c r="B62" s="32">
        <v>286</v>
      </c>
      <c r="C62" s="32">
        <v>278</v>
      </c>
      <c r="D62" s="32">
        <v>3924</v>
      </c>
      <c r="E62" s="32">
        <v>500</v>
      </c>
      <c r="F62" s="32">
        <v>475</v>
      </c>
      <c r="G62" s="32">
        <v>2044</v>
      </c>
      <c r="H62" s="32">
        <v>21</v>
      </c>
    </row>
    <row r="63" spans="1:8" x14ac:dyDescent="0.25">
      <c r="A63" s="98">
        <v>2037</v>
      </c>
      <c r="B63" s="32">
        <v>289</v>
      </c>
      <c r="C63" s="32">
        <v>280</v>
      </c>
      <c r="D63" s="32">
        <v>3958</v>
      </c>
      <c r="E63" s="32">
        <v>504</v>
      </c>
      <c r="F63" s="32">
        <v>479</v>
      </c>
      <c r="G63" s="32">
        <v>2061</v>
      </c>
      <c r="H63" s="32">
        <v>21</v>
      </c>
    </row>
    <row r="64" spans="1:8" x14ac:dyDescent="0.25">
      <c r="A64" s="98">
        <v>2038</v>
      </c>
      <c r="B64" s="32">
        <v>291</v>
      </c>
      <c r="C64" s="32">
        <v>282</v>
      </c>
      <c r="D64" s="32">
        <v>3992</v>
      </c>
      <c r="E64" s="32">
        <v>509</v>
      </c>
      <c r="F64" s="32">
        <v>483</v>
      </c>
      <c r="G64" s="32">
        <v>2079</v>
      </c>
      <c r="H64" s="32">
        <v>21</v>
      </c>
    </row>
    <row r="65" spans="1:8" x14ac:dyDescent="0.25">
      <c r="A65" s="98">
        <v>2039</v>
      </c>
      <c r="B65" s="32">
        <v>294</v>
      </c>
      <c r="C65" s="32">
        <v>285</v>
      </c>
      <c r="D65" s="32">
        <v>4026</v>
      </c>
      <c r="E65" s="32">
        <v>513</v>
      </c>
      <c r="F65" s="32">
        <v>487</v>
      </c>
      <c r="G65" s="32">
        <v>2097</v>
      </c>
      <c r="H65" s="32">
        <v>21</v>
      </c>
    </row>
    <row r="66" spans="1:8" x14ac:dyDescent="0.25">
      <c r="A66" s="98">
        <v>2040</v>
      </c>
      <c r="B66" s="32">
        <v>296</v>
      </c>
      <c r="C66" s="32">
        <v>287</v>
      </c>
      <c r="D66" s="32">
        <v>4061</v>
      </c>
      <c r="E66" s="32">
        <v>517</v>
      </c>
      <c r="F66" s="32">
        <v>491</v>
      </c>
      <c r="G66" s="32">
        <v>2115</v>
      </c>
      <c r="H66" s="32">
        <v>22</v>
      </c>
    </row>
    <row r="69" spans="1:8" x14ac:dyDescent="0.25">
      <c r="A69" s="12" t="s">
        <v>201</v>
      </c>
    </row>
    <row r="70" spans="1:8" x14ac:dyDescent="0.25">
      <c r="A70" s="97" t="s">
        <v>6</v>
      </c>
      <c r="B70" s="93" t="s">
        <v>9</v>
      </c>
    </row>
    <row r="71" spans="1:8" x14ac:dyDescent="0.25">
      <c r="A71" s="98" t="s">
        <v>36</v>
      </c>
      <c r="B71" s="7">
        <v>1.0089999999999999</v>
      </c>
    </row>
    <row r="72" spans="1:8" x14ac:dyDescent="0.25">
      <c r="A72" s="98" t="s">
        <v>202</v>
      </c>
      <c r="B72" s="98" t="s">
        <v>203</v>
      </c>
    </row>
    <row r="73" spans="1:8" x14ac:dyDescent="0.25">
      <c r="A73" s="98" t="s">
        <v>39</v>
      </c>
      <c r="B73" s="98" t="s">
        <v>204</v>
      </c>
    </row>
    <row r="74" spans="1:8" x14ac:dyDescent="0.25">
      <c r="A74" s="98" t="s">
        <v>199</v>
      </c>
      <c r="B74" s="3">
        <v>0.40799999999999997</v>
      </c>
    </row>
    <row r="77" spans="1:8" x14ac:dyDescent="0.25">
      <c r="A77" s="9" t="s">
        <v>205</v>
      </c>
    </row>
    <row r="78" spans="1:8" x14ac:dyDescent="0.25">
      <c r="A78" s="93" t="s">
        <v>6</v>
      </c>
      <c r="B78" s="93" t="s">
        <v>184</v>
      </c>
      <c r="C78" s="93" t="s">
        <v>185</v>
      </c>
    </row>
    <row r="79" spans="1:8" x14ac:dyDescent="0.25">
      <c r="A79" s="58" t="s">
        <v>35</v>
      </c>
      <c r="B79" s="4">
        <f>$B$13</f>
        <v>13</v>
      </c>
      <c r="C79" s="4">
        <f>$C$13</f>
        <v>17</v>
      </c>
    </row>
    <row r="80" spans="1:8" x14ac:dyDescent="0.25">
      <c r="A80" s="58" t="s">
        <v>50</v>
      </c>
      <c r="B80" s="4">
        <f>$B$12</f>
        <v>943</v>
      </c>
      <c r="C80" s="4">
        <f>$C$12</f>
        <v>724</v>
      </c>
    </row>
    <row r="81" spans="1:3" x14ac:dyDescent="0.25">
      <c r="A81" s="58" t="s">
        <v>171</v>
      </c>
      <c r="B81" s="4">
        <f>$B79*$B80</f>
        <v>12259</v>
      </c>
      <c r="C81" s="4">
        <f>$C79*$C80</f>
        <v>12308</v>
      </c>
    </row>
    <row r="82" spans="1:3" x14ac:dyDescent="0.25">
      <c r="A82" s="58" t="s">
        <v>15</v>
      </c>
      <c r="B82" s="29">
        <f>$B$11</f>
        <v>0.45</v>
      </c>
      <c r="C82" s="29">
        <f>$C$11</f>
        <v>0.56000000000000005</v>
      </c>
    </row>
    <row r="83" spans="1:3" x14ac:dyDescent="0.25">
      <c r="A83" s="58" t="s">
        <v>51</v>
      </c>
      <c r="B83" s="4">
        <f>$B81*$B82</f>
        <v>5516.55</v>
      </c>
      <c r="C83" s="4">
        <f>$C81*$C82</f>
        <v>6892.4800000000005</v>
      </c>
    </row>
  </sheetData>
  <mergeCells count="4">
    <mergeCell ref="K17:M17"/>
    <mergeCell ref="B17:D17"/>
    <mergeCell ref="E17:G17"/>
    <mergeCell ref="H17:J17"/>
  </mergeCells>
  <hyperlinks>
    <hyperlink ref="B4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/>
  </sheetViews>
  <sheetFormatPr defaultRowHeight="15" x14ac:dyDescent="0.25"/>
  <cols>
    <col min="1" max="1" width="50.7109375" customWidth="1"/>
    <col min="2" max="21" width="15.7109375" customWidth="1"/>
    <col min="22" max="23" width="25.7109375" customWidth="1"/>
  </cols>
  <sheetData>
    <row r="1" spans="1:7" s="13" customFormat="1" x14ac:dyDescent="0.25">
      <c r="A1" s="14" t="s">
        <v>12</v>
      </c>
      <c r="B1" s="15"/>
      <c r="C1" s="15"/>
    </row>
    <row r="2" spans="1:7" s="13" customFormat="1" x14ac:dyDescent="0.25">
      <c r="A2" s="15" t="s">
        <v>10</v>
      </c>
      <c r="B2" s="16" t="s">
        <v>11</v>
      </c>
      <c r="C2" s="15"/>
    </row>
    <row r="3" spans="1:7" s="13" customFormat="1" x14ac:dyDescent="0.25">
      <c r="A3" s="15"/>
      <c r="B3" s="17" t="s">
        <v>13</v>
      </c>
      <c r="C3" s="15"/>
    </row>
    <row r="4" spans="1:7" s="13" customFormat="1" x14ac:dyDescent="0.25">
      <c r="A4" s="15"/>
      <c r="B4" s="18" t="s">
        <v>14</v>
      </c>
      <c r="C4" s="15"/>
    </row>
    <row r="6" spans="1:7" x14ac:dyDescent="0.25">
      <c r="D6" s="46"/>
      <c r="E6" s="46"/>
      <c r="F6" s="46"/>
      <c r="G6" s="46"/>
    </row>
    <row r="7" spans="1:7" x14ac:dyDescent="0.25">
      <c r="A7" s="9" t="s">
        <v>206</v>
      </c>
      <c r="D7" s="46"/>
      <c r="E7" s="46"/>
      <c r="F7" s="46"/>
      <c r="G7" s="46"/>
    </row>
    <row r="8" spans="1:7" x14ac:dyDescent="0.25">
      <c r="A8" s="93" t="s">
        <v>207</v>
      </c>
      <c r="B8" s="93" t="s">
        <v>210</v>
      </c>
      <c r="C8" s="93" t="s">
        <v>211</v>
      </c>
      <c r="D8" s="44"/>
      <c r="E8" s="44"/>
      <c r="F8" s="46"/>
      <c r="G8" s="46"/>
    </row>
    <row r="9" spans="1:7" x14ac:dyDescent="0.25">
      <c r="A9" s="98" t="s">
        <v>208</v>
      </c>
      <c r="B9" s="4">
        <v>291387</v>
      </c>
      <c r="C9" s="4">
        <v>9819</v>
      </c>
      <c r="D9" s="41"/>
      <c r="E9" s="41"/>
      <c r="F9" s="46"/>
      <c r="G9" s="46"/>
    </row>
    <row r="10" spans="1:7" x14ac:dyDescent="0.25">
      <c r="A10" s="98" t="s">
        <v>186</v>
      </c>
      <c r="B10" s="106"/>
      <c r="C10" s="22">
        <v>32.25</v>
      </c>
      <c r="D10" s="41"/>
      <c r="E10" s="41"/>
      <c r="F10" s="46"/>
      <c r="G10" s="46"/>
    </row>
    <row r="11" spans="1:7" x14ac:dyDescent="0.25">
      <c r="A11" s="98" t="s">
        <v>50</v>
      </c>
      <c r="B11" s="4">
        <v>200</v>
      </c>
      <c r="C11" s="4">
        <v>150</v>
      </c>
      <c r="D11" s="41"/>
      <c r="E11" s="41"/>
      <c r="F11" s="46"/>
      <c r="G11" s="46"/>
    </row>
    <row r="12" spans="1:7" x14ac:dyDescent="0.25">
      <c r="A12" s="98" t="s">
        <v>15</v>
      </c>
      <c r="B12" s="29">
        <v>0.35</v>
      </c>
      <c r="C12" s="29">
        <v>0.35</v>
      </c>
      <c r="D12" s="41"/>
      <c r="E12" s="41"/>
      <c r="F12" s="46"/>
      <c r="G12" s="46"/>
    </row>
    <row r="13" spans="1:7" x14ac:dyDescent="0.25">
      <c r="A13" s="98" t="s">
        <v>209</v>
      </c>
      <c r="B13" s="4">
        <v>1400</v>
      </c>
      <c r="C13" s="4">
        <v>1050</v>
      </c>
      <c r="D13" s="46"/>
      <c r="E13" s="46"/>
      <c r="F13" s="46"/>
      <c r="G13" s="46"/>
    </row>
    <row r="14" spans="1:7" x14ac:dyDescent="0.25">
      <c r="A14" s="98" t="s">
        <v>35</v>
      </c>
      <c r="B14" s="4">
        <v>20</v>
      </c>
      <c r="C14" s="4">
        <v>20</v>
      </c>
      <c r="D14" s="46"/>
      <c r="E14" s="46"/>
      <c r="F14" s="46"/>
      <c r="G14" s="46"/>
    </row>
    <row r="15" spans="1:7" x14ac:dyDescent="0.25">
      <c r="A15" s="9"/>
      <c r="D15" s="46"/>
      <c r="E15" s="46"/>
      <c r="F15" s="46"/>
      <c r="G15" s="46"/>
    </row>
    <row r="16" spans="1:7" x14ac:dyDescent="0.25">
      <c r="A16" s="9"/>
      <c r="D16" s="46"/>
      <c r="E16" s="46"/>
      <c r="F16" s="46"/>
      <c r="G16" s="46"/>
    </row>
    <row r="17" spans="1:7" x14ac:dyDescent="0.25">
      <c r="A17" s="9" t="s">
        <v>212</v>
      </c>
      <c r="D17" s="46"/>
      <c r="E17" s="46"/>
      <c r="F17" s="46"/>
      <c r="G17" s="46"/>
    </row>
    <row r="18" spans="1:7" x14ac:dyDescent="0.25">
      <c r="A18" s="93" t="s">
        <v>213</v>
      </c>
      <c r="B18" s="93" t="s">
        <v>214</v>
      </c>
      <c r="C18" s="93" t="s">
        <v>24</v>
      </c>
      <c r="D18" s="46"/>
      <c r="E18" s="46"/>
      <c r="F18" s="46"/>
      <c r="G18" s="46"/>
    </row>
    <row r="19" spans="1:7" x14ac:dyDescent="0.25">
      <c r="A19" s="98" t="s">
        <v>190</v>
      </c>
      <c r="B19" s="85">
        <v>9.7360000000000007</v>
      </c>
      <c r="C19" s="4">
        <v>9126</v>
      </c>
      <c r="D19" s="46"/>
      <c r="E19" s="46"/>
      <c r="F19" s="46"/>
      <c r="G19" s="46"/>
    </row>
    <row r="20" spans="1:7" x14ac:dyDescent="0.25">
      <c r="A20" s="104" t="s">
        <v>191</v>
      </c>
      <c r="B20" s="22">
        <v>14.92</v>
      </c>
      <c r="C20" s="4">
        <v>4478</v>
      </c>
      <c r="D20" s="46"/>
      <c r="E20" s="46"/>
      <c r="F20" s="46"/>
      <c r="G20" s="46"/>
    </row>
    <row r="21" spans="1:7" x14ac:dyDescent="0.25">
      <c r="A21" s="98" t="s">
        <v>192</v>
      </c>
      <c r="B21" s="22">
        <v>21.41</v>
      </c>
      <c r="C21" s="4">
        <v>9908</v>
      </c>
      <c r="D21" s="46"/>
      <c r="E21" s="46"/>
      <c r="F21" s="46"/>
      <c r="G21" s="46"/>
    </row>
    <row r="22" spans="1:7" x14ac:dyDescent="0.25">
      <c r="A22" s="98" t="s">
        <v>215</v>
      </c>
      <c r="B22" s="22">
        <v>31.2</v>
      </c>
      <c r="C22" s="4">
        <v>5421</v>
      </c>
      <c r="D22" s="46"/>
      <c r="E22" s="46"/>
      <c r="F22" s="46"/>
      <c r="G22" s="46"/>
    </row>
    <row r="23" spans="1:7" x14ac:dyDescent="0.25">
      <c r="A23" s="98" t="s">
        <v>216</v>
      </c>
      <c r="B23" s="22">
        <v>42.4</v>
      </c>
      <c r="C23" s="4">
        <v>1002</v>
      </c>
      <c r="D23" s="46"/>
      <c r="E23" s="46"/>
      <c r="F23" s="46"/>
      <c r="G23" s="46"/>
    </row>
    <row r="24" spans="1:7" x14ac:dyDescent="0.25">
      <c r="A24" s="98" t="s">
        <v>217</v>
      </c>
      <c r="B24" s="22">
        <v>56.19</v>
      </c>
      <c r="C24" s="4">
        <v>8784</v>
      </c>
      <c r="D24" s="46"/>
      <c r="E24" s="46"/>
      <c r="F24" s="46"/>
      <c r="G24" s="46"/>
    </row>
    <row r="25" spans="1:7" x14ac:dyDescent="0.25">
      <c r="A25" s="98" t="s">
        <v>218</v>
      </c>
      <c r="B25" s="22">
        <v>94.22</v>
      </c>
      <c r="C25" s="4">
        <v>7397</v>
      </c>
      <c r="D25" s="46"/>
      <c r="E25" s="46"/>
      <c r="F25" s="46"/>
      <c r="G25" s="46"/>
    </row>
    <row r="26" spans="1:7" x14ac:dyDescent="0.25">
      <c r="A26" s="98" t="s">
        <v>219</v>
      </c>
      <c r="B26" s="31">
        <v>144.9</v>
      </c>
      <c r="C26" s="4">
        <v>60632</v>
      </c>
      <c r="D26" s="46"/>
      <c r="E26" s="46"/>
      <c r="F26" s="46"/>
      <c r="G26" s="46"/>
    </row>
    <row r="27" spans="1:7" x14ac:dyDescent="0.25">
      <c r="A27" s="98" t="s">
        <v>220</v>
      </c>
      <c r="B27" s="31">
        <v>223.1</v>
      </c>
      <c r="C27" s="4">
        <v>99703</v>
      </c>
      <c r="D27" s="46"/>
      <c r="E27" s="46"/>
      <c r="F27" s="46"/>
      <c r="G27" s="46"/>
    </row>
    <row r="28" spans="1:7" x14ac:dyDescent="0.25">
      <c r="A28" s="98" t="s">
        <v>221</v>
      </c>
      <c r="B28" s="31">
        <v>387.1</v>
      </c>
      <c r="C28" s="4">
        <v>73546</v>
      </c>
      <c r="D28" s="46"/>
      <c r="E28" s="46"/>
      <c r="F28" s="46"/>
      <c r="G28" s="46"/>
    </row>
    <row r="29" spans="1:7" x14ac:dyDescent="0.25">
      <c r="A29" s="98" t="s">
        <v>222</v>
      </c>
      <c r="B29" s="31">
        <v>677</v>
      </c>
      <c r="C29" s="4">
        <v>2902</v>
      </c>
      <c r="D29" s="46"/>
      <c r="E29" s="46"/>
      <c r="F29" s="46"/>
      <c r="G29" s="46"/>
    </row>
    <row r="30" spans="1:7" x14ac:dyDescent="0.25">
      <c r="A30" s="98" t="s">
        <v>223</v>
      </c>
      <c r="B30" s="31">
        <v>876.5</v>
      </c>
      <c r="C30" s="4">
        <v>5502</v>
      </c>
      <c r="D30" s="46"/>
      <c r="E30" s="46"/>
      <c r="F30" s="46"/>
      <c r="G30" s="46"/>
    </row>
    <row r="31" spans="1:7" x14ac:dyDescent="0.25">
      <c r="A31" s="98" t="s">
        <v>224</v>
      </c>
      <c r="B31" s="4">
        <v>1154</v>
      </c>
      <c r="C31" s="4">
        <v>448</v>
      </c>
      <c r="D31" s="46"/>
      <c r="E31" s="46"/>
      <c r="F31" s="46"/>
      <c r="G31" s="46"/>
    </row>
    <row r="32" spans="1:7" x14ac:dyDescent="0.25">
      <c r="A32" s="98" t="s">
        <v>225</v>
      </c>
      <c r="B32" s="4">
        <v>1369</v>
      </c>
      <c r="C32" s="4">
        <v>1573</v>
      </c>
      <c r="D32" s="46"/>
      <c r="E32" s="46"/>
      <c r="F32" s="46"/>
      <c r="G32" s="46"/>
    </row>
    <row r="33" spans="1:13" x14ac:dyDescent="0.25">
      <c r="A33" s="98" t="s">
        <v>226</v>
      </c>
      <c r="B33" s="4">
        <v>2294</v>
      </c>
      <c r="C33" s="4">
        <v>964</v>
      </c>
      <c r="D33" s="46"/>
      <c r="E33" s="46"/>
      <c r="F33" s="46"/>
      <c r="G33" s="46"/>
    </row>
    <row r="34" spans="1:13" x14ac:dyDescent="0.25">
      <c r="A34" s="98" t="s">
        <v>5</v>
      </c>
      <c r="B34" s="107"/>
      <c r="C34" s="4">
        <f>SUM(C19:C33)</f>
        <v>291386</v>
      </c>
      <c r="D34" s="46"/>
      <c r="E34" s="46"/>
      <c r="F34" s="46"/>
      <c r="G34" s="46"/>
    </row>
    <row r="35" spans="1:13" x14ac:dyDescent="0.25">
      <c r="A35" s="9"/>
      <c r="D35" s="46"/>
      <c r="E35" s="46"/>
      <c r="F35" s="46"/>
      <c r="G35" s="46"/>
    </row>
    <row r="36" spans="1:13" x14ac:dyDescent="0.25">
      <c r="A36" s="9"/>
      <c r="D36" s="46"/>
      <c r="E36" s="46"/>
      <c r="F36" s="46"/>
      <c r="G36" s="46"/>
    </row>
    <row r="37" spans="1:13" ht="18" x14ac:dyDescent="0.35">
      <c r="A37" s="9" t="s">
        <v>249</v>
      </c>
    </row>
    <row r="38" spans="1:13" ht="18" x14ac:dyDescent="0.35">
      <c r="A38" s="94" t="s">
        <v>79</v>
      </c>
      <c r="B38" s="118" t="s">
        <v>195</v>
      </c>
      <c r="C38" s="121"/>
      <c r="D38" s="119"/>
      <c r="E38" s="118" t="s">
        <v>196</v>
      </c>
      <c r="F38" s="121"/>
      <c r="G38" s="119"/>
      <c r="H38" s="122" t="s">
        <v>197</v>
      </c>
      <c r="I38" s="123"/>
      <c r="J38" s="124"/>
      <c r="K38" s="122" t="s">
        <v>198</v>
      </c>
      <c r="L38" s="123"/>
      <c r="M38" s="124"/>
    </row>
    <row r="39" spans="1:13" x14ac:dyDescent="0.25">
      <c r="A39" s="6" t="s">
        <v>189</v>
      </c>
      <c r="B39" s="93" t="s">
        <v>31</v>
      </c>
      <c r="C39" s="93" t="s">
        <v>2</v>
      </c>
      <c r="D39" s="93" t="s">
        <v>3</v>
      </c>
      <c r="E39" s="93" t="s">
        <v>31</v>
      </c>
      <c r="F39" s="93" t="s">
        <v>2</v>
      </c>
      <c r="G39" s="93" t="s">
        <v>3</v>
      </c>
      <c r="H39" s="93" t="s">
        <v>31</v>
      </c>
      <c r="I39" s="93" t="s">
        <v>2</v>
      </c>
      <c r="J39" s="93" t="s">
        <v>3</v>
      </c>
      <c r="K39" s="93" t="s">
        <v>31</v>
      </c>
      <c r="L39" s="93" t="s">
        <v>2</v>
      </c>
      <c r="M39" s="93" t="s">
        <v>3</v>
      </c>
    </row>
    <row r="40" spans="1:13" x14ac:dyDescent="0.25">
      <c r="A40" s="98" t="s">
        <v>190</v>
      </c>
      <c r="B40" s="8">
        <v>1</v>
      </c>
      <c r="C40" s="8">
        <v>0.45</v>
      </c>
      <c r="D40" s="8">
        <v>0.38</v>
      </c>
      <c r="E40" s="8">
        <v>10</v>
      </c>
      <c r="F40" s="8">
        <v>5.23</v>
      </c>
      <c r="G40" s="8">
        <v>4.3899999999999997</v>
      </c>
      <c r="H40" s="8">
        <v>1.5</v>
      </c>
      <c r="I40" s="8">
        <v>0.76</v>
      </c>
      <c r="J40" s="8">
        <v>0.68</v>
      </c>
      <c r="K40" s="8">
        <v>5</v>
      </c>
      <c r="L40" s="8">
        <v>4.1100000000000003</v>
      </c>
      <c r="M40" s="8">
        <v>4.1100000000000003</v>
      </c>
    </row>
    <row r="41" spans="1:13" x14ac:dyDescent="0.25">
      <c r="A41" s="104" t="s">
        <v>191</v>
      </c>
      <c r="B41" s="8">
        <v>0.9</v>
      </c>
      <c r="C41" s="8">
        <v>0.27</v>
      </c>
      <c r="D41" s="8">
        <v>0.19</v>
      </c>
      <c r="E41" s="8">
        <v>8.5</v>
      </c>
      <c r="F41" s="8">
        <v>4.4400000000000004</v>
      </c>
      <c r="G41" s="8">
        <v>3.63</v>
      </c>
      <c r="H41" s="8">
        <v>1.7</v>
      </c>
      <c r="I41" s="8">
        <v>0.44</v>
      </c>
      <c r="J41" s="8">
        <v>0.21</v>
      </c>
      <c r="K41" s="8">
        <v>5</v>
      </c>
      <c r="L41" s="8">
        <v>2.16</v>
      </c>
      <c r="M41" s="8">
        <v>2.16</v>
      </c>
    </row>
    <row r="42" spans="1:13" x14ac:dyDescent="0.25">
      <c r="A42" s="98" t="s">
        <v>192</v>
      </c>
      <c r="B42" s="8">
        <v>0.9</v>
      </c>
      <c r="C42" s="8">
        <v>0.27</v>
      </c>
      <c r="D42" s="8">
        <v>0.19</v>
      </c>
      <c r="E42" s="8">
        <v>8.5</v>
      </c>
      <c r="F42" s="8">
        <v>4.4400000000000004</v>
      </c>
      <c r="G42" s="8">
        <v>3.63</v>
      </c>
      <c r="H42" s="8">
        <v>1.7</v>
      </c>
      <c r="I42" s="8">
        <v>0.44</v>
      </c>
      <c r="J42" s="8">
        <v>0.21</v>
      </c>
      <c r="K42" s="8">
        <v>5</v>
      </c>
      <c r="L42" s="8">
        <v>2.16</v>
      </c>
      <c r="M42" s="8">
        <v>2.16</v>
      </c>
    </row>
    <row r="43" spans="1:13" x14ac:dyDescent="0.25">
      <c r="A43" s="98" t="s">
        <v>193</v>
      </c>
      <c r="B43" s="8">
        <v>0.8</v>
      </c>
      <c r="C43" s="8">
        <v>0.34</v>
      </c>
      <c r="D43" s="8">
        <v>0.23</v>
      </c>
      <c r="E43" s="8">
        <v>6.9</v>
      </c>
      <c r="F43" s="8">
        <v>4.7300000000000004</v>
      </c>
      <c r="G43" s="8">
        <v>3.71</v>
      </c>
      <c r="H43" s="8">
        <v>1.8</v>
      </c>
      <c r="I43" s="8">
        <v>0.28000000000000003</v>
      </c>
      <c r="J43" s="8">
        <v>0.54</v>
      </c>
      <c r="K43" s="8">
        <v>5</v>
      </c>
      <c r="L43" s="8">
        <v>1.53</v>
      </c>
      <c r="M43" s="8">
        <v>1.53</v>
      </c>
    </row>
    <row r="44" spans="1:13" x14ac:dyDescent="0.25">
      <c r="A44" s="98" t="s">
        <v>217</v>
      </c>
      <c r="B44" s="8">
        <v>0.16</v>
      </c>
      <c r="C44" s="8">
        <v>0.16</v>
      </c>
      <c r="D44" s="8">
        <v>0.13</v>
      </c>
      <c r="E44" s="8">
        <v>6.67</v>
      </c>
      <c r="F44" s="8">
        <v>6.67</v>
      </c>
      <c r="G44" s="8">
        <v>3.82</v>
      </c>
      <c r="H44" s="8">
        <v>0.22</v>
      </c>
      <c r="I44" s="8">
        <v>0.22</v>
      </c>
      <c r="J44" s="8">
        <v>0.2</v>
      </c>
      <c r="K44" s="8">
        <v>0.95</v>
      </c>
      <c r="L44" s="8">
        <v>0.95</v>
      </c>
      <c r="M44" s="8">
        <v>0.95</v>
      </c>
    </row>
    <row r="45" spans="1:13" x14ac:dyDescent="0.25">
      <c r="A45" s="98" t="s">
        <v>218</v>
      </c>
      <c r="B45" s="8">
        <v>0.16</v>
      </c>
      <c r="C45" s="8">
        <v>0.16</v>
      </c>
      <c r="D45" s="8">
        <v>0.13</v>
      </c>
      <c r="E45" s="8">
        <v>6.67</v>
      </c>
      <c r="F45" s="8">
        <v>6.67</v>
      </c>
      <c r="G45" s="8">
        <v>3.82</v>
      </c>
      <c r="H45" s="8">
        <v>0.22</v>
      </c>
      <c r="I45" s="8">
        <v>0.22</v>
      </c>
      <c r="J45" s="8">
        <v>0.2</v>
      </c>
      <c r="K45" s="8">
        <v>0.95</v>
      </c>
      <c r="L45" s="8">
        <v>0.95</v>
      </c>
      <c r="M45" s="8">
        <v>0.95</v>
      </c>
    </row>
    <row r="46" spans="1:13" x14ac:dyDescent="0.25">
      <c r="A46" s="98" t="s">
        <v>219</v>
      </c>
      <c r="B46" s="8">
        <v>0.16</v>
      </c>
      <c r="C46" s="8">
        <v>0.16</v>
      </c>
      <c r="D46" s="8">
        <v>0.13</v>
      </c>
      <c r="E46" s="8">
        <v>6.67</v>
      </c>
      <c r="F46" s="8">
        <v>6.67</v>
      </c>
      <c r="G46" s="8">
        <v>3.82</v>
      </c>
      <c r="H46" s="8">
        <v>0.22</v>
      </c>
      <c r="I46" s="8">
        <v>0.22</v>
      </c>
      <c r="J46" s="8">
        <v>0.2</v>
      </c>
      <c r="K46" s="8">
        <v>0.95</v>
      </c>
      <c r="L46" s="8">
        <v>0.95</v>
      </c>
      <c r="M46" s="8">
        <v>0.95</v>
      </c>
    </row>
    <row r="47" spans="1:13" x14ac:dyDescent="0.25">
      <c r="A47" s="98" t="s">
        <v>220</v>
      </c>
      <c r="B47" s="8">
        <v>0.16</v>
      </c>
      <c r="C47" s="8">
        <v>0.16</v>
      </c>
      <c r="D47" s="8">
        <v>0.09</v>
      </c>
      <c r="E47" s="8">
        <v>6.67</v>
      </c>
      <c r="F47" s="8">
        <v>6.67</v>
      </c>
      <c r="G47" s="8">
        <v>4.46</v>
      </c>
      <c r="H47" s="8">
        <v>0.22</v>
      </c>
      <c r="I47" s="8">
        <v>0.22</v>
      </c>
      <c r="J47" s="8">
        <v>0.25</v>
      </c>
      <c r="K47" s="8">
        <v>0.95</v>
      </c>
      <c r="L47" s="8">
        <v>0.95</v>
      </c>
      <c r="M47" s="8">
        <v>0.95</v>
      </c>
    </row>
    <row r="48" spans="1:13" x14ac:dyDescent="0.25">
      <c r="A48" s="98" t="s">
        <v>221</v>
      </c>
      <c r="B48" s="8">
        <v>0.16</v>
      </c>
      <c r="C48" s="8">
        <v>0.16</v>
      </c>
      <c r="D48" s="105">
        <v>8.2000000000000003E-2</v>
      </c>
      <c r="E48" s="8">
        <v>6.67</v>
      </c>
      <c r="F48" s="8">
        <v>6.67</v>
      </c>
      <c r="G48" s="8">
        <v>4.42</v>
      </c>
      <c r="H48" s="8">
        <v>0.22</v>
      </c>
      <c r="I48" s="8">
        <v>0.22</v>
      </c>
      <c r="J48" s="8">
        <v>0.33</v>
      </c>
      <c r="K48" s="8">
        <v>0.95</v>
      </c>
      <c r="L48" s="8">
        <v>0.95</v>
      </c>
      <c r="M48" s="8">
        <v>0.95</v>
      </c>
    </row>
    <row r="49" spans="1:13" x14ac:dyDescent="0.25">
      <c r="A49" s="98" t="s">
        <v>222</v>
      </c>
      <c r="B49" s="8">
        <v>0.16</v>
      </c>
      <c r="C49" s="8">
        <v>0.16</v>
      </c>
      <c r="D49" s="105">
        <v>8.2000000000000003E-2</v>
      </c>
      <c r="E49" s="8">
        <v>6.67</v>
      </c>
      <c r="F49" s="8">
        <v>6.67</v>
      </c>
      <c r="G49" s="8">
        <v>4.42</v>
      </c>
      <c r="H49" s="8">
        <v>0.22</v>
      </c>
      <c r="I49" s="8">
        <v>0.22</v>
      </c>
      <c r="J49" s="8">
        <v>0.33</v>
      </c>
      <c r="K49" s="8">
        <v>0.95</v>
      </c>
      <c r="L49" s="8">
        <v>0.95</v>
      </c>
      <c r="M49" s="8">
        <v>0.95</v>
      </c>
    </row>
    <row r="50" spans="1:13" x14ac:dyDescent="0.25">
      <c r="A50" s="98" t="s">
        <v>227</v>
      </c>
      <c r="B50" s="8">
        <v>0.16</v>
      </c>
      <c r="C50" s="8">
        <v>0.16</v>
      </c>
      <c r="D50" s="105">
        <v>8.2000000000000003E-2</v>
      </c>
      <c r="E50" s="8">
        <v>6.67</v>
      </c>
      <c r="F50" s="8">
        <v>6.67</v>
      </c>
      <c r="G50" s="8">
        <v>4.42</v>
      </c>
      <c r="H50" s="8">
        <v>0.22</v>
      </c>
      <c r="I50" s="8">
        <v>0.22</v>
      </c>
      <c r="J50" s="8">
        <v>0.33</v>
      </c>
      <c r="K50" s="8">
        <v>0.95</v>
      </c>
      <c r="L50" s="8">
        <v>0.95</v>
      </c>
      <c r="M50" s="8">
        <v>0.95</v>
      </c>
    </row>
    <row r="51" spans="1:13" x14ac:dyDescent="0.25">
      <c r="A51" s="98" t="s">
        <v>228</v>
      </c>
      <c r="B51" s="8">
        <v>0.16</v>
      </c>
      <c r="C51" s="8">
        <v>0.16</v>
      </c>
      <c r="D51" s="105">
        <v>8.2000000000000003E-2</v>
      </c>
      <c r="E51" s="8">
        <v>6.67</v>
      </c>
      <c r="F51" s="8">
        <v>6.67</v>
      </c>
      <c r="G51" s="8">
        <v>4.42</v>
      </c>
      <c r="H51" s="8">
        <v>0.22</v>
      </c>
      <c r="I51" s="8">
        <v>0.22</v>
      </c>
      <c r="J51" s="8">
        <v>0.33</v>
      </c>
      <c r="K51" s="8">
        <v>0.95</v>
      </c>
      <c r="L51" s="8">
        <v>0.95</v>
      </c>
      <c r="M51" s="8">
        <v>0.95</v>
      </c>
    </row>
    <row r="52" spans="1:13" x14ac:dyDescent="0.25">
      <c r="A52" s="98" t="s">
        <v>194</v>
      </c>
      <c r="B52" s="105">
        <v>0.47299999999999998</v>
      </c>
      <c r="C52" s="105">
        <v>0.47299999999999998</v>
      </c>
      <c r="D52" s="105">
        <v>0.47299999999999998</v>
      </c>
      <c r="E52" s="105">
        <v>2.4E-2</v>
      </c>
      <c r="F52" s="105">
        <v>2.4E-2</v>
      </c>
      <c r="G52" s="105">
        <v>8.9999999999999993E-3</v>
      </c>
      <c r="H52" s="105">
        <v>4.7E-2</v>
      </c>
      <c r="I52" s="105">
        <v>4.7E-2</v>
      </c>
      <c r="J52" s="105">
        <v>3.4000000000000002E-2</v>
      </c>
      <c r="K52" s="105">
        <v>0.185</v>
      </c>
      <c r="L52" s="105">
        <v>0.10100000000000001</v>
      </c>
      <c r="M52" s="105">
        <v>0.10100000000000001</v>
      </c>
    </row>
    <row r="53" spans="1:13" x14ac:dyDescent="0.25">
      <c r="A53" s="55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</row>
    <row r="54" spans="1:13" x14ac:dyDescent="0.25">
      <c r="A54" s="55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</row>
    <row r="55" spans="1:13" x14ac:dyDescent="0.25">
      <c r="A55" s="9" t="s">
        <v>229</v>
      </c>
    </row>
    <row r="56" spans="1:13" ht="18" x14ac:dyDescent="0.35">
      <c r="A56" s="93" t="s">
        <v>4</v>
      </c>
      <c r="B56" s="93" t="s">
        <v>7</v>
      </c>
      <c r="C56" s="93" t="s">
        <v>33</v>
      </c>
      <c r="D56" s="93" t="s">
        <v>8</v>
      </c>
      <c r="E56" s="93" t="s">
        <v>32</v>
      </c>
      <c r="F56" s="93" t="s">
        <v>0</v>
      </c>
      <c r="G56" s="93" t="s">
        <v>1</v>
      </c>
      <c r="H56" s="93" t="s">
        <v>34</v>
      </c>
    </row>
    <row r="57" spans="1:13" x14ac:dyDescent="0.25">
      <c r="A57" s="98">
        <v>2002</v>
      </c>
      <c r="B57" s="32">
        <v>1130</v>
      </c>
      <c r="C57" s="32">
        <v>1096</v>
      </c>
      <c r="D57" s="32">
        <v>40437</v>
      </c>
      <c r="E57" s="32">
        <v>1540</v>
      </c>
      <c r="F57" s="32">
        <v>1462</v>
      </c>
      <c r="G57" s="32">
        <v>6467</v>
      </c>
      <c r="H57" s="32">
        <v>5145</v>
      </c>
    </row>
    <row r="58" spans="1:13" x14ac:dyDescent="0.25">
      <c r="A58" s="98">
        <v>2003</v>
      </c>
      <c r="B58" s="32">
        <v>1161</v>
      </c>
      <c r="C58" s="32">
        <v>1126</v>
      </c>
      <c r="D58" s="32">
        <v>41572</v>
      </c>
      <c r="E58" s="32">
        <v>1578</v>
      </c>
      <c r="F58" s="32">
        <v>1499</v>
      </c>
      <c r="G58" s="32">
        <v>6642</v>
      </c>
      <c r="H58" s="32">
        <v>5290</v>
      </c>
    </row>
    <row r="59" spans="1:13" x14ac:dyDescent="0.25">
      <c r="A59" s="98">
        <v>2004</v>
      </c>
      <c r="B59" s="32">
        <v>1192</v>
      </c>
      <c r="C59" s="32">
        <v>1156</v>
      </c>
      <c r="D59" s="32">
        <v>42704</v>
      </c>
      <c r="E59" s="32">
        <v>1618</v>
      </c>
      <c r="F59" s="32">
        <v>1536</v>
      </c>
      <c r="G59" s="32">
        <v>6816</v>
      </c>
      <c r="H59" s="32">
        <v>5436</v>
      </c>
    </row>
    <row r="60" spans="1:13" x14ac:dyDescent="0.25">
      <c r="A60" s="98">
        <v>2005</v>
      </c>
      <c r="B60" s="32">
        <v>1223</v>
      </c>
      <c r="C60" s="32">
        <v>1186</v>
      </c>
      <c r="D60" s="32">
        <v>43835</v>
      </c>
      <c r="E60" s="32">
        <v>1656</v>
      </c>
      <c r="F60" s="32">
        <v>1573</v>
      </c>
      <c r="G60" s="32">
        <v>6989</v>
      </c>
      <c r="H60" s="32">
        <v>5582</v>
      </c>
    </row>
    <row r="61" spans="1:13" x14ac:dyDescent="0.25">
      <c r="A61" s="98">
        <v>2006</v>
      </c>
      <c r="B61" s="32">
        <v>1247</v>
      </c>
      <c r="C61" s="32">
        <v>1210</v>
      </c>
      <c r="D61" s="32">
        <v>44089</v>
      </c>
      <c r="E61" s="32">
        <v>1720</v>
      </c>
      <c r="F61" s="32">
        <v>1633</v>
      </c>
      <c r="G61" s="32">
        <v>7161</v>
      </c>
      <c r="H61" s="32">
        <v>5621</v>
      </c>
    </row>
    <row r="62" spans="1:13" x14ac:dyDescent="0.25">
      <c r="A62" s="98">
        <v>2007</v>
      </c>
      <c r="B62" s="32">
        <v>1054</v>
      </c>
      <c r="C62" s="32">
        <v>1023</v>
      </c>
      <c r="D62" s="32">
        <v>44307</v>
      </c>
      <c r="E62" s="32">
        <v>1783</v>
      </c>
      <c r="F62" s="32">
        <v>1693</v>
      </c>
      <c r="G62" s="32">
        <v>7331</v>
      </c>
      <c r="H62" s="32">
        <v>2967</v>
      </c>
    </row>
    <row r="63" spans="1:13" x14ac:dyDescent="0.25">
      <c r="A63" s="98">
        <v>2008</v>
      </c>
      <c r="B63" s="32">
        <v>915</v>
      </c>
      <c r="C63" s="32">
        <v>888</v>
      </c>
      <c r="D63" s="32">
        <v>44513</v>
      </c>
      <c r="E63" s="32">
        <v>1846</v>
      </c>
      <c r="F63" s="32">
        <v>1753</v>
      </c>
      <c r="G63" s="32">
        <v>7499</v>
      </c>
      <c r="H63" s="32">
        <v>993</v>
      </c>
    </row>
    <row r="64" spans="1:13" x14ac:dyDescent="0.25">
      <c r="A64" s="98">
        <v>2009</v>
      </c>
      <c r="B64" s="32">
        <v>937</v>
      </c>
      <c r="C64" s="32">
        <v>909</v>
      </c>
      <c r="D64" s="32">
        <v>44648</v>
      </c>
      <c r="E64" s="32">
        <v>1912</v>
      </c>
      <c r="F64" s="32">
        <v>1816</v>
      </c>
      <c r="G64" s="32">
        <v>7665</v>
      </c>
      <c r="H64" s="32">
        <v>1017</v>
      </c>
    </row>
    <row r="65" spans="1:8" x14ac:dyDescent="0.25">
      <c r="A65" s="98">
        <v>2010</v>
      </c>
      <c r="B65" s="32">
        <v>935</v>
      </c>
      <c r="C65" s="32">
        <v>907</v>
      </c>
      <c r="D65" s="32">
        <v>44772</v>
      </c>
      <c r="E65" s="32">
        <v>1979</v>
      </c>
      <c r="F65" s="32">
        <v>1879</v>
      </c>
      <c r="G65" s="32">
        <v>7829</v>
      </c>
      <c r="H65" s="32">
        <v>764</v>
      </c>
    </row>
    <row r="66" spans="1:8" x14ac:dyDescent="0.25">
      <c r="A66" s="98">
        <v>2011</v>
      </c>
      <c r="B66" s="32">
        <v>938</v>
      </c>
      <c r="C66" s="32">
        <v>910</v>
      </c>
      <c r="D66" s="32">
        <v>44880</v>
      </c>
      <c r="E66" s="32">
        <v>2045</v>
      </c>
      <c r="F66" s="32">
        <v>1942</v>
      </c>
      <c r="G66" s="32">
        <v>7991</v>
      </c>
      <c r="H66" s="32">
        <v>578</v>
      </c>
    </row>
    <row r="67" spans="1:8" x14ac:dyDescent="0.25">
      <c r="A67" s="98">
        <v>2012</v>
      </c>
      <c r="B67" s="32">
        <v>934</v>
      </c>
      <c r="C67" s="32">
        <v>906</v>
      </c>
      <c r="D67" s="32">
        <v>44977</v>
      </c>
      <c r="E67" s="32">
        <v>2112</v>
      </c>
      <c r="F67" s="32">
        <v>2006</v>
      </c>
      <c r="G67" s="32">
        <v>8150</v>
      </c>
      <c r="H67" s="32">
        <v>311</v>
      </c>
    </row>
    <row r="68" spans="1:8" x14ac:dyDescent="0.25">
      <c r="A68" s="98">
        <v>2013</v>
      </c>
      <c r="B68" s="32">
        <v>935</v>
      </c>
      <c r="C68" s="32">
        <v>907</v>
      </c>
      <c r="D68" s="32">
        <v>45064</v>
      </c>
      <c r="E68" s="32">
        <v>2179</v>
      </c>
      <c r="F68" s="32">
        <v>2069</v>
      </c>
      <c r="G68" s="32">
        <v>8308</v>
      </c>
      <c r="H68" s="32">
        <v>113</v>
      </c>
    </row>
    <row r="69" spans="1:8" x14ac:dyDescent="0.25">
      <c r="A69" s="98">
        <v>2014</v>
      </c>
      <c r="B69" s="32">
        <v>952</v>
      </c>
      <c r="C69" s="32">
        <v>924</v>
      </c>
      <c r="D69" s="32">
        <v>45139</v>
      </c>
      <c r="E69" s="32">
        <v>2246</v>
      </c>
      <c r="F69" s="32">
        <v>2133</v>
      </c>
      <c r="G69" s="32">
        <v>8464</v>
      </c>
      <c r="H69" s="32">
        <v>136</v>
      </c>
    </row>
    <row r="70" spans="1:8" x14ac:dyDescent="0.25">
      <c r="A70" s="98">
        <v>2015</v>
      </c>
      <c r="B70" s="32">
        <v>969</v>
      </c>
      <c r="C70" s="32">
        <v>940</v>
      </c>
      <c r="D70" s="32">
        <v>45208</v>
      </c>
      <c r="E70" s="32">
        <v>2313</v>
      </c>
      <c r="F70" s="32">
        <v>2196</v>
      </c>
      <c r="G70" s="32">
        <v>8618</v>
      </c>
      <c r="H70" s="32">
        <v>150</v>
      </c>
    </row>
    <row r="71" spans="1:8" x14ac:dyDescent="0.25">
      <c r="A71" s="98">
        <v>2016</v>
      </c>
      <c r="B71" s="32">
        <v>984</v>
      </c>
      <c r="C71" s="32">
        <v>954</v>
      </c>
      <c r="D71" s="32">
        <v>45270</v>
      </c>
      <c r="E71" s="32">
        <v>2380</v>
      </c>
      <c r="F71" s="32">
        <v>2260</v>
      </c>
      <c r="G71" s="32">
        <v>8771</v>
      </c>
      <c r="H71" s="32">
        <v>153</v>
      </c>
    </row>
    <row r="72" spans="1:8" x14ac:dyDescent="0.25">
      <c r="A72" s="98">
        <v>2017</v>
      </c>
      <c r="B72" s="32">
        <v>998</v>
      </c>
      <c r="C72" s="32">
        <v>968</v>
      </c>
      <c r="D72" s="32">
        <v>45327</v>
      </c>
      <c r="E72" s="32">
        <v>2448</v>
      </c>
      <c r="F72" s="32">
        <v>2325</v>
      </c>
      <c r="G72" s="32">
        <v>8922</v>
      </c>
      <c r="H72" s="32">
        <v>156</v>
      </c>
    </row>
    <row r="73" spans="1:8" x14ac:dyDescent="0.25">
      <c r="A73" s="98">
        <v>2018</v>
      </c>
      <c r="B73" s="32">
        <v>1011</v>
      </c>
      <c r="C73" s="32">
        <v>981</v>
      </c>
      <c r="D73" s="32">
        <v>45378</v>
      </c>
      <c r="E73" s="32">
        <v>2516</v>
      </c>
      <c r="F73" s="32">
        <v>2389</v>
      </c>
      <c r="G73" s="32">
        <v>9073</v>
      </c>
      <c r="H73" s="32">
        <v>156</v>
      </c>
    </row>
    <row r="74" spans="1:8" x14ac:dyDescent="0.25">
      <c r="A74" s="98">
        <v>2019</v>
      </c>
      <c r="B74" s="32">
        <v>1024</v>
      </c>
      <c r="C74" s="32">
        <v>994</v>
      </c>
      <c r="D74" s="32">
        <v>45427</v>
      </c>
      <c r="E74" s="32">
        <v>2584</v>
      </c>
      <c r="F74" s="32">
        <v>2454</v>
      </c>
      <c r="G74" s="32">
        <v>9223</v>
      </c>
      <c r="H74" s="32">
        <v>159</v>
      </c>
    </row>
    <row r="75" spans="1:8" x14ac:dyDescent="0.25">
      <c r="A75" s="98">
        <v>2020</v>
      </c>
      <c r="B75" s="32">
        <v>1037</v>
      </c>
      <c r="C75" s="32">
        <v>1006</v>
      </c>
      <c r="D75" s="32">
        <v>45477</v>
      </c>
      <c r="E75" s="32">
        <v>2653</v>
      </c>
      <c r="F75" s="32">
        <v>2520</v>
      </c>
      <c r="G75" s="32">
        <v>9374</v>
      </c>
      <c r="H75" s="32">
        <v>162</v>
      </c>
    </row>
    <row r="76" spans="1:8" x14ac:dyDescent="0.25">
      <c r="A76" s="98">
        <v>2021</v>
      </c>
      <c r="B76" s="32">
        <v>1050</v>
      </c>
      <c r="C76" s="32">
        <v>1019</v>
      </c>
      <c r="D76" s="32">
        <v>45531</v>
      </c>
      <c r="E76" s="32">
        <v>2723</v>
      </c>
      <c r="F76" s="32">
        <v>2586</v>
      </c>
      <c r="G76" s="32">
        <v>9525</v>
      </c>
      <c r="H76" s="32">
        <v>165</v>
      </c>
    </row>
    <row r="77" spans="1:8" x14ac:dyDescent="0.25">
      <c r="A77" s="98">
        <v>2022</v>
      </c>
      <c r="B77" s="32">
        <v>1063</v>
      </c>
      <c r="C77" s="32">
        <v>1031</v>
      </c>
      <c r="D77" s="32">
        <v>45586</v>
      </c>
      <c r="E77" s="32">
        <v>2793</v>
      </c>
      <c r="F77" s="32">
        <v>2652</v>
      </c>
      <c r="G77" s="32">
        <v>9675</v>
      </c>
      <c r="H77" s="32">
        <v>168</v>
      </c>
    </row>
    <row r="78" spans="1:8" x14ac:dyDescent="0.25">
      <c r="A78" s="98">
        <v>2023</v>
      </c>
      <c r="B78" s="32">
        <v>1075</v>
      </c>
      <c r="C78" s="32">
        <v>1043</v>
      </c>
      <c r="D78" s="32">
        <v>45649</v>
      </c>
      <c r="E78" s="32">
        <v>2862</v>
      </c>
      <c r="F78" s="32">
        <v>2718</v>
      </c>
      <c r="G78" s="32">
        <v>9825</v>
      </c>
      <c r="H78" s="32">
        <v>171</v>
      </c>
    </row>
    <row r="79" spans="1:8" x14ac:dyDescent="0.25">
      <c r="A79" s="98">
        <v>2024</v>
      </c>
      <c r="B79" s="32">
        <v>1087</v>
      </c>
      <c r="C79" s="32">
        <v>1054</v>
      </c>
      <c r="D79" s="32">
        <v>45729</v>
      </c>
      <c r="E79" s="32">
        <v>2932</v>
      </c>
      <c r="F79" s="32">
        <v>2784</v>
      </c>
      <c r="G79" s="32">
        <v>9975</v>
      </c>
      <c r="H79" s="32">
        <v>174</v>
      </c>
    </row>
    <row r="80" spans="1:8" x14ac:dyDescent="0.25">
      <c r="A80" s="98">
        <v>2025</v>
      </c>
      <c r="B80" s="32">
        <v>1099</v>
      </c>
      <c r="C80" s="32">
        <v>1066</v>
      </c>
      <c r="D80" s="32">
        <v>45842</v>
      </c>
      <c r="E80" s="32">
        <v>3000</v>
      </c>
      <c r="F80" s="32">
        <v>2849</v>
      </c>
      <c r="G80" s="32">
        <v>10124</v>
      </c>
      <c r="H80" s="32">
        <v>177</v>
      </c>
    </row>
    <row r="81" spans="1:8" x14ac:dyDescent="0.25">
      <c r="A81" s="98">
        <v>2026</v>
      </c>
      <c r="B81" s="32">
        <v>1112</v>
      </c>
      <c r="C81" s="32">
        <v>1079</v>
      </c>
      <c r="D81" s="32">
        <v>46114</v>
      </c>
      <c r="E81" s="32">
        <v>3064</v>
      </c>
      <c r="F81" s="32">
        <v>2910</v>
      </c>
      <c r="G81" s="32">
        <v>10279</v>
      </c>
      <c r="H81" s="32">
        <v>180</v>
      </c>
    </row>
    <row r="82" spans="1:8" x14ac:dyDescent="0.25">
      <c r="A82" s="98">
        <v>2027</v>
      </c>
      <c r="B82" s="32">
        <v>1127</v>
      </c>
      <c r="C82" s="32">
        <v>1093</v>
      </c>
      <c r="D82" s="32">
        <v>46549</v>
      </c>
      <c r="E82" s="32">
        <v>3124</v>
      </c>
      <c r="F82" s="32">
        <v>2967</v>
      </c>
      <c r="G82" s="32">
        <v>10439</v>
      </c>
      <c r="H82" s="32">
        <v>183</v>
      </c>
    </row>
    <row r="83" spans="1:8" x14ac:dyDescent="0.25">
      <c r="A83" s="98">
        <v>2028</v>
      </c>
      <c r="B83" s="32">
        <v>1143</v>
      </c>
      <c r="C83" s="32">
        <v>1108</v>
      </c>
      <c r="D83" s="32">
        <v>47030</v>
      </c>
      <c r="E83" s="32">
        <v>3184</v>
      </c>
      <c r="F83" s="32">
        <v>3023</v>
      </c>
      <c r="G83" s="32">
        <v>10601</v>
      </c>
      <c r="H83" s="32">
        <v>186</v>
      </c>
    </row>
    <row r="84" spans="1:8" x14ac:dyDescent="0.25">
      <c r="A84" s="98">
        <v>2029</v>
      </c>
      <c r="B84" s="32">
        <v>1159</v>
      </c>
      <c r="C84" s="32">
        <v>1124</v>
      </c>
      <c r="D84" s="32">
        <v>47551</v>
      </c>
      <c r="E84" s="32">
        <v>3242</v>
      </c>
      <c r="F84" s="32">
        <v>3079</v>
      </c>
      <c r="G84" s="32">
        <v>10765</v>
      </c>
      <c r="H84" s="32">
        <v>189</v>
      </c>
    </row>
    <row r="85" spans="1:8" x14ac:dyDescent="0.25">
      <c r="A85" s="98">
        <v>2030</v>
      </c>
      <c r="B85" s="32">
        <v>1175</v>
      </c>
      <c r="C85" s="32">
        <v>1140</v>
      </c>
      <c r="D85" s="32">
        <v>48102</v>
      </c>
      <c r="E85" s="32">
        <v>3299</v>
      </c>
      <c r="F85" s="32">
        <v>3133</v>
      </c>
      <c r="G85" s="32">
        <v>10930</v>
      </c>
      <c r="H85" s="32">
        <v>192</v>
      </c>
    </row>
    <row r="86" spans="1:8" x14ac:dyDescent="0.25">
      <c r="A86" s="98">
        <v>2031</v>
      </c>
      <c r="B86" s="32">
        <v>1192</v>
      </c>
      <c r="C86" s="32">
        <v>1156</v>
      </c>
      <c r="D86" s="32">
        <v>48671</v>
      </c>
      <c r="E86" s="32">
        <v>3356</v>
      </c>
      <c r="F86" s="32">
        <v>3187</v>
      </c>
      <c r="G86" s="32">
        <v>11095</v>
      </c>
      <c r="H86" s="32">
        <v>195</v>
      </c>
    </row>
    <row r="87" spans="1:8" x14ac:dyDescent="0.25">
      <c r="A87" s="98">
        <v>2032</v>
      </c>
      <c r="B87" s="32">
        <v>1208</v>
      </c>
      <c r="C87" s="32">
        <v>1172</v>
      </c>
      <c r="D87" s="32">
        <v>49257</v>
      </c>
      <c r="E87" s="32">
        <v>3412</v>
      </c>
      <c r="F87" s="32">
        <v>3240</v>
      </c>
      <c r="G87" s="32">
        <v>11262</v>
      </c>
      <c r="H87" s="32">
        <v>199</v>
      </c>
    </row>
    <row r="88" spans="1:8" x14ac:dyDescent="0.25">
      <c r="A88" s="98">
        <v>2033</v>
      </c>
      <c r="B88" s="32">
        <v>1226</v>
      </c>
      <c r="C88" s="32">
        <v>1189</v>
      </c>
      <c r="D88" s="32">
        <v>49861</v>
      </c>
      <c r="E88" s="32">
        <v>3468</v>
      </c>
      <c r="F88" s="32">
        <v>3294</v>
      </c>
      <c r="G88" s="32">
        <v>11429</v>
      </c>
      <c r="H88" s="32">
        <v>202</v>
      </c>
    </row>
    <row r="89" spans="1:8" x14ac:dyDescent="0.25">
      <c r="A89" s="98">
        <v>2034</v>
      </c>
      <c r="B89" s="32">
        <v>1243</v>
      </c>
      <c r="C89" s="32">
        <v>1205</v>
      </c>
      <c r="D89" s="32">
        <v>50477</v>
      </c>
      <c r="E89" s="32">
        <v>3524</v>
      </c>
      <c r="F89" s="32">
        <v>3346</v>
      </c>
      <c r="G89" s="32">
        <v>11596</v>
      </c>
      <c r="H89" s="32">
        <v>205</v>
      </c>
    </row>
    <row r="90" spans="1:8" x14ac:dyDescent="0.25">
      <c r="A90" s="98">
        <v>2035</v>
      </c>
      <c r="B90" s="32">
        <v>1260</v>
      </c>
      <c r="C90" s="32">
        <v>1222</v>
      </c>
      <c r="D90" s="32">
        <v>51106</v>
      </c>
      <c r="E90" s="32">
        <v>3579</v>
      </c>
      <c r="F90" s="32">
        <v>3399</v>
      </c>
      <c r="G90" s="32">
        <v>11765</v>
      </c>
      <c r="H90" s="32">
        <v>208</v>
      </c>
    </row>
    <row r="91" spans="1:8" x14ac:dyDescent="0.25">
      <c r="A91" s="98">
        <v>2036</v>
      </c>
      <c r="B91" s="32">
        <v>1278</v>
      </c>
      <c r="C91" s="32">
        <v>1239</v>
      </c>
      <c r="D91" s="32">
        <v>51748</v>
      </c>
      <c r="E91" s="32">
        <v>3634</v>
      </c>
      <c r="F91" s="32">
        <v>3451</v>
      </c>
      <c r="G91" s="32">
        <v>11933</v>
      </c>
      <c r="H91" s="32">
        <v>211</v>
      </c>
    </row>
    <row r="92" spans="1:8" x14ac:dyDescent="0.25">
      <c r="A92" s="98">
        <v>2037</v>
      </c>
      <c r="B92" s="32">
        <v>1295</v>
      </c>
      <c r="C92" s="32">
        <v>1256</v>
      </c>
      <c r="D92" s="32">
        <v>52399</v>
      </c>
      <c r="E92" s="32">
        <v>3689</v>
      </c>
      <c r="F92" s="32">
        <v>3503</v>
      </c>
      <c r="G92" s="32">
        <v>12102</v>
      </c>
      <c r="H92" s="32">
        <v>214</v>
      </c>
    </row>
    <row r="93" spans="1:8" x14ac:dyDescent="0.25">
      <c r="A93" s="98">
        <v>2038</v>
      </c>
      <c r="B93" s="32">
        <v>1313</v>
      </c>
      <c r="C93" s="32">
        <v>1274</v>
      </c>
      <c r="D93" s="32">
        <v>53062</v>
      </c>
      <c r="E93" s="32">
        <v>3744</v>
      </c>
      <c r="F93" s="32">
        <v>3555</v>
      </c>
      <c r="G93" s="32">
        <v>12272</v>
      </c>
      <c r="H93" s="32">
        <v>217</v>
      </c>
    </row>
    <row r="94" spans="1:8" x14ac:dyDescent="0.25">
      <c r="A94" s="98">
        <v>2039</v>
      </c>
      <c r="B94" s="32">
        <v>1331</v>
      </c>
      <c r="C94" s="32">
        <v>1291</v>
      </c>
      <c r="D94" s="32">
        <v>53735</v>
      </c>
      <c r="E94" s="32">
        <v>3798</v>
      </c>
      <c r="F94" s="32">
        <v>3607</v>
      </c>
      <c r="G94" s="32">
        <v>12442</v>
      </c>
      <c r="H94" s="32">
        <v>220</v>
      </c>
    </row>
    <row r="95" spans="1:8" x14ac:dyDescent="0.25">
      <c r="A95" s="98">
        <v>2040</v>
      </c>
      <c r="B95" s="32">
        <v>1349</v>
      </c>
      <c r="C95" s="32">
        <v>1308</v>
      </c>
      <c r="D95" s="32">
        <v>54417</v>
      </c>
      <c r="E95" s="32">
        <v>3852</v>
      </c>
      <c r="F95" s="32">
        <v>3659</v>
      </c>
      <c r="G95" s="32">
        <v>12613</v>
      </c>
      <c r="H95" s="32">
        <v>223</v>
      </c>
    </row>
    <row r="98" spans="1:3" x14ac:dyDescent="0.25">
      <c r="A98" s="9" t="s">
        <v>230</v>
      </c>
    </row>
    <row r="99" spans="1:3" x14ac:dyDescent="0.25">
      <c r="A99" s="93" t="s">
        <v>6</v>
      </c>
      <c r="B99" s="93" t="s">
        <v>210</v>
      </c>
      <c r="C99" s="93" t="s">
        <v>211</v>
      </c>
    </row>
    <row r="100" spans="1:3" x14ac:dyDescent="0.25">
      <c r="A100" s="58" t="s">
        <v>35</v>
      </c>
      <c r="B100" s="4">
        <f>$B$14</f>
        <v>20</v>
      </c>
      <c r="C100" s="4">
        <f>$C$14</f>
        <v>20</v>
      </c>
    </row>
    <row r="101" spans="1:3" x14ac:dyDescent="0.25">
      <c r="A101" s="58" t="s">
        <v>50</v>
      </c>
      <c r="B101" s="4">
        <f>$B$11</f>
        <v>200</v>
      </c>
      <c r="C101" s="4">
        <f>$C$11</f>
        <v>150</v>
      </c>
    </row>
    <row r="102" spans="1:3" x14ac:dyDescent="0.25">
      <c r="A102" s="58" t="s">
        <v>171</v>
      </c>
      <c r="B102" s="4">
        <f>$B100*$B101</f>
        <v>4000</v>
      </c>
      <c r="C102" s="4">
        <f>$C100*$C101</f>
        <v>3000</v>
      </c>
    </row>
    <row r="103" spans="1:3" x14ac:dyDescent="0.25">
      <c r="A103" s="58" t="s">
        <v>15</v>
      </c>
      <c r="B103" s="29">
        <f>$B$12</f>
        <v>0.35</v>
      </c>
      <c r="C103" s="29">
        <f>$C$12</f>
        <v>0.35</v>
      </c>
    </row>
    <row r="104" spans="1:3" x14ac:dyDescent="0.25">
      <c r="A104" s="58" t="s">
        <v>51</v>
      </c>
      <c r="B104" s="4">
        <f>$B102*$B103</f>
        <v>1400</v>
      </c>
      <c r="C104" s="4">
        <f>$C102*$C103</f>
        <v>1050</v>
      </c>
    </row>
  </sheetData>
  <mergeCells count="4">
    <mergeCell ref="B38:D38"/>
    <mergeCell ref="E38:G38"/>
    <mergeCell ref="H38:J38"/>
    <mergeCell ref="K38:M38"/>
  </mergeCells>
  <hyperlinks>
    <hyperlink ref="B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20.7109375" customWidth="1"/>
    <col min="2" max="2" width="10.7109375" customWidth="1"/>
  </cols>
  <sheetData>
    <row r="1" spans="1:2" x14ac:dyDescent="0.25">
      <c r="A1" s="93" t="s">
        <v>6</v>
      </c>
      <c r="B1" s="93" t="s">
        <v>9</v>
      </c>
    </row>
    <row r="2" spans="1:2" x14ac:dyDescent="0.25">
      <c r="A2" s="98" t="s">
        <v>52</v>
      </c>
      <c r="B2" s="3">
        <v>453.59</v>
      </c>
    </row>
    <row r="3" spans="1:2" x14ac:dyDescent="0.25">
      <c r="A3" s="98" t="s">
        <v>53</v>
      </c>
      <c r="B3" s="4">
        <v>2000</v>
      </c>
    </row>
    <row r="4" spans="1:2" x14ac:dyDescent="0.25">
      <c r="A4" s="98" t="s">
        <v>54</v>
      </c>
      <c r="B4" s="4">
        <f>B2*B3</f>
        <v>907180</v>
      </c>
    </row>
    <row r="5" spans="1:2" x14ac:dyDescent="0.25">
      <c r="A5" s="98" t="s">
        <v>178</v>
      </c>
      <c r="B5" s="3">
        <v>365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"/>
  <sheetViews>
    <sheetView workbookViewId="0"/>
  </sheetViews>
  <sheetFormatPr defaultRowHeight="15" x14ac:dyDescent="0.25"/>
  <cols>
    <col min="1" max="2" width="20.7109375" customWidth="1"/>
  </cols>
  <sheetData>
    <row r="1" spans="1:2" x14ac:dyDescent="0.25">
      <c r="A1" s="9" t="s">
        <v>253</v>
      </c>
    </row>
    <row r="2" spans="1:2" x14ac:dyDescent="0.25">
      <c r="A2" s="101" t="s">
        <v>45</v>
      </c>
      <c r="B2" s="101" t="s">
        <v>250</v>
      </c>
    </row>
    <row r="3" spans="1:2" x14ac:dyDescent="0.25">
      <c r="A3" s="6" t="s">
        <v>251</v>
      </c>
      <c r="B3" s="6" t="s">
        <v>252</v>
      </c>
    </row>
    <row r="4" spans="1:2" x14ac:dyDescent="0.25">
      <c r="A4" s="3">
        <v>0</v>
      </c>
      <c r="B4" s="3">
        <v>0</v>
      </c>
    </row>
    <row r="5" spans="1:2" x14ac:dyDescent="0.25">
      <c r="A5" s="3">
        <v>2.9399999999999999E-2</v>
      </c>
      <c r="B5" s="3">
        <v>0.5</v>
      </c>
    </row>
    <row r="6" spans="1:2" x14ac:dyDescent="0.25">
      <c r="A6" s="3">
        <v>5.8799999999999998E-2</v>
      </c>
      <c r="B6" s="3">
        <v>1</v>
      </c>
    </row>
    <row r="7" spans="1:2" x14ac:dyDescent="0.25">
      <c r="A7" s="3">
        <v>8.7050000000000002E-2</v>
      </c>
      <c r="B7" s="3">
        <v>1.5</v>
      </c>
    </row>
    <row r="8" spans="1:2" x14ac:dyDescent="0.25">
      <c r="A8" s="3">
        <v>0.1153</v>
      </c>
      <c r="B8" s="3">
        <v>2</v>
      </c>
    </row>
    <row r="9" spans="1:2" x14ac:dyDescent="0.25">
      <c r="A9" s="3">
        <v>0.14235</v>
      </c>
      <c r="B9" s="3">
        <v>2.5</v>
      </c>
    </row>
    <row r="10" spans="1:2" x14ac:dyDescent="0.25">
      <c r="A10" s="3">
        <v>0.1694</v>
      </c>
      <c r="B10" s="3">
        <v>3</v>
      </c>
    </row>
    <row r="11" spans="1:2" x14ac:dyDescent="0.25">
      <c r="A11" s="3">
        <v>0.19535</v>
      </c>
      <c r="B11" s="3">
        <v>3.5</v>
      </c>
    </row>
    <row r="12" spans="1:2" x14ac:dyDescent="0.25">
      <c r="A12" s="3">
        <v>0.2213</v>
      </c>
      <c r="B12" s="3">
        <v>4</v>
      </c>
    </row>
    <row r="13" spans="1:2" x14ac:dyDescent="0.25">
      <c r="A13" s="3">
        <v>0.24615000000000001</v>
      </c>
      <c r="B13" s="3">
        <v>4.5</v>
      </c>
    </row>
    <row r="14" spans="1:2" x14ac:dyDescent="0.25">
      <c r="A14" s="3">
        <v>0.27100000000000002</v>
      </c>
      <c r="B14" s="3">
        <v>5</v>
      </c>
    </row>
    <row r="15" spans="1:2" x14ac:dyDescent="0.25">
      <c r="A15" s="3">
        <v>0.29475000000000001</v>
      </c>
      <c r="B15" s="3">
        <v>5.5</v>
      </c>
    </row>
    <row r="16" spans="1:2" x14ac:dyDescent="0.25">
      <c r="A16" s="3">
        <v>0.31850000000000001</v>
      </c>
      <c r="B16" s="3">
        <v>6</v>
      </c>
    </row>
    <row r="17" spans="1:2" x14ac:dyDescent="0.25">
      <c r="A17" s="3">
        <v>0.3412</v>
      </c>
      <c r="B17" s="3">
        <v>6.5</v>
      </c>
    </row>
    <row r="18" spans="1:2" x14ac:dyDescent="0.25">
      <c r="A18" s="3">
        <v>0.3639</v>
      </c>
      <c r="B18" s="3">
        <v>7</v>
      </c>
    </row>
    <row r="19" spans="1:2" x14ac:dyDescent="0.25">
      <c r="A19" s="3">
        <v>0.3856</v>
      </c>
      <c r="B19" s="3">
        <v>7.5</v>
      </c>
    </row>
    <row r="20" spans="1:2" x14ac:dyDescent="0.25">
      <c r="A20" s="3">
        <v>0.4073</v>
      </c>
      <c r="B20" s="3">
        <v>8</v>
      </c>
    </row>
    <row r="21" spans="1:2" x14ac:dyDescent="0.25">
      <c r="A21" s="3">
        <v>0.42795</v>
      </c>
      <c r="B21" s="3">
        <v>8.5</v>
      </c>
    </row>
    <row r="22" spans="1:2" x14ac:dyDescent="0.25">
      <c r="A22" s="3">
        <v>0.4486</v>
      </c>
      <c r="B22" s="3">
        <v>9</v>
      </c>
    </row>
    <row r="23" spans="1:2" x14ac:dyDescent="0.25">
      <c r="A23" s="3">
        <v>0.46829999999999999</v>
      </c>
      <c r="B23" s="3">
        <v>9.5</v>
      </c>
    </row>
    <row r="24" spans="1:2" x14ac:dyDescent="0.25">
      <c r="A24" s="3">
        <v>0.48799999999999999</v>
      </c>
      <c r="B24" s="3">
        <v>10</v>
      </c>
    </row>
    <row r="25" spans="1:2" x14ac:dyDescent="0.25">
      <c r="A25" s="3">
        <v>0.50670000000000004</v>
      </c>
      <c r="B25" s="3">
        <v>10.5</v>
      </c>
    </row>
    <row r="26" spans="1:2" x14ac:dyDescent="0.25">
      <c r="A26" s="3">
        <v>0.52539999999999998</v>
      </c>
      <c r="B26" s="3">
        <v>11</v>
      </c>
    </row>
    <row r="27" spans="1:2" x14ac:dyDescent="0.25">
      <c r="A27" s="3">
        <v>0.54320000000000002</v>
      </c>
      <c r="B27" s="3">
        <v>11.5</v>
      </c>
    </row>
    <row r="28" spans="1:2" x14ac:dyDescent="0.25">
      <c r="A28" s="3">
        <v>0.56100000000000005</v>
      </c>
      <c r="B28" s="3">
        <v>12</v>
      </c>
    </row>
    <row r="29" spans="1:2" x14ac:dyDescent="0.25">
      <c r="A29" s="3">
        <v>0.57789999999999997</v>
      </c>
      <c r="B29" s="3">
        <v>12.5</v>
      </c>
    </row>
    <row r="30" spans="1:2" x14ac:dyDescent="0.25">
      <c r="A30" s="3">
        <v>0.5948</v>
      </c>
      <c r="B30" s="3">
        <v>13</v>
      </c>
    </row>
    <row r="31" spans="1:2" x14ac:dyDescent="0.25">
      <c r="A31" s="3">
        <v>0.61080000000000001</v>
      </c>
      <c r="B31" s="3">
        <v>13.5</v>
      </c>
    </row>
    <row r="32" spans="1:2" x14ac:dyDescent="0.25">
      <c r="A32" s="3">
        <v>0.62680000000000002</v>
      </c>
      <c r="B32" s="3">
        <v>14</v>
      </c>
    </row>
    <row r="33" spans="1:2" x14ac:dyDescent="0.25">
      <c r="A33" s="3">
        <v>0.64190000000000003</v>
      </c>
      <c r="B33" s="3">
        <v>14.5</v>
      </c>
    </row>
    <row r="34" spans="1:2" x14ac:dyDescent="0.25">
      <c r="A34" s="3">
        <v>0.65700000000000003</v>
      </c>
      <c r="B34" s="3">
        <v>15</v>
      </c>
    </row>
    <row r="35" spans="1:2" x14ac:dyDescent="0.25">
      <c r="A35" s="3">
        <v>0.67130000000000001</v>
      </c>
      <c r="B35" s="3">
        <v>15.5</v>
      </c>
    </row>
    <row r="36" spans="1:2" x14ac:dyDescent="0.25">
      <c r="A36" s="3">
        <v>0.68559999999999999</v>
      </c>
      <c r="B36" s="3">
        <v>16</v>
      </c>
    </row>
    <row r="37" spans="1:2" x14ac:dyDescent="0.25">
      <c r="A37" s="3">
        <v>0.69904999999999995</v>
      </c>
      <c r="B37" s="3">
        <v>16.5</v>
      </c>
    </row>
    <row r="38" spans="1:2" x14ac:dyDescent="0.25">
      <c r="A38" s="3">
        <v>0.71250000000000002</v>
      </c>
      <c r="B38" s="3">
        <v>17</v>
      </c>
    </row>
    <row r="39" spans="1:2" x14ac:dyDescent="0.25">
      <c r="A39" s="3">
        <v>0.72519999999999996</v>
      </c>
      <c r="B39" s="3">
        <v>17.5</v>
      </c>
    </row>
    <row r="40" spans="1:2" x14ac:dyDescent="0.25">
      <c r="A40" s="3">
        <v>0.7379</v>
      </c>
      <c r="B40" s="3">
        <v>18</v>
      </c>
    </row>
    <row r="41" spans="1:2" x14ac:dyDescent="0.25">
      <c r="A41" s="3">
        <v>0.74980000000000002</v>
      </c>
      <c r="B41" s="3">
        <v>18.5</v>
      </c>
    </row>
    <row r="42" spans="1:2" x14ac:dyDescent="0.25">
      <c r="A42" s="3">
        <v>0.76170000000000004</v>
      </c>
      <c r="B42" s="3">
        <v>19</v>
      </c>
    </row>
    <row r="43" spans="1:2" x14ac:dyDescent="0.25">
      <c r="A43" s="3">
        <v>0.77285000000000004</v>
      </c>
      <c r="B43" s="3">
        <v>19.5</v>
      </c>
    </row>
    <row r="44" spans="1:2" x14ac:dyDescent="0.25">
      <c r="A44" s="3">
        <v>0.78400000000000003</v>
      </c>
      <c r="B44" s="3">
        <v>20</v>
      </c>
    </row>
    <row r="45" spans="1:2" x14ac:dyDescent="0.25">
      <c r="A45" s="3">
        <v>0.79444999999999999</v>
      </c>
      <c r="B45" s="3">
        <v>20.5</v>
      </c>
    </row>
    <row r="46" spans="1:2" x14ac:dyDescent="0.25">
      <c r="A46" s="3">
        <v>0.80489999999999995</v>
      </c>
      <c r="B46" s="3">
        <v>21</v>
      </c>
    </row>
    <row r="47" spans="1:2" x14ac:dyDescent="0.25">
      <c r="A47" s="3">
        <v>0.81464999999999999</v>
      </c>
      <c r="B47" s="3">
        <v>21.5</v>
      </c>
    </row>
    <row r="48" spans="1:2" x14ac:dyDescent="0.25">
      <c r="A48" s="3">
        <v>0.82440000000000002</v>
      </c>
      <c r="B48" s="3">
        <v>22</v>
      </c>
    </row>
    <row r="49" spans="1:2" x14ac:dyDescent="0.25">
      <c r="A49" s="3">
        <v>0.83345000000000002</v>
      </c>
      <c r="B49" s="3">
        <v>22.5</v>
      </c>
    </row>
    <row r="50" spans="1:2" x14ac:dyDescent="0.25">
      <c r="A50" s="3">
        <v>0.84250000000000003</v>
      </c>
      <c r="B50" s="3">
        <v>23</v>
      </c>
    </row>
    <row r="51" spans="1:2" x14ac:dyDescent="0.25">
      <c r="A51" s="3">
        <v>0.85094999999999998</v>
      </c>
      <c r="B51" s="3">
        <v>23.5</v>
      </c>
    </row>
    <row r="52" spans="1:2" x14ac:dyDescent="0.25">
      <c r="A52" s="3">
        <v>0.85940000000000005</v>
      </c>
      <c r="B52" s="3">
        <v>24</v>
      </c>
    </row>
    <row r="53" spans="1:2" x14ac:dyDescent="0.25">
      <c r="A53" s="3">
        <v>0.86719999999999997</v>
      </c>
      <c r="B53" s="3">
        <v>24.5</v>
      </c>
    </row>
    <row r="54" spans="1:2" x14ac:dyDescent="0.25">
      <c r="A54" s="3">
        <v>0.875</v>
      </c>
      <c r="B54" s="3">
        <v>25</v>
      </c>
    </row>
    <row r="55" spans="1:2" x14ac:dyDescent="0.25">
      <c r="A55" s="3">
        <v>0.88219999999999998</v>
      </c>
      <c r="B55" s="3">
        <v>25.5</v>
      </c>
    </row>
    <row r="56" spans="1:2" x14ac:dyDescent="0.25">
      <c r="A56" s="3">
        <v>0.88939999999999997</v>
      </c>
      <c r="B56" s="3">
        <v>26</v>
      </c>
    </row>
    <row r="57" spans="1:2" x14ac:dyDescent="0.25">
      <c r="A57" s="3">
        <v>0.89605000000000001</v>
      </c>
      <c r="B57" s="3">
        <v>26.5</v>
      </c>
    </row>
    <row r="58" spans="1:2" x14ac:dyDescent="0.25">
      <c r="A58" s="3">
        <v>0.90269999999999995</v>
      </c>
      <c r="B58" s="3">
        <v>27</v>
      </c>
    </row>
    <row r="59" spans="1:2" x14ac:dyDescent="0.25">
      <c r="A59" s="3">
        <v>0.90874999999999995</v>
      </c>
      <c r="B59" s="3">
        <v>27.5</v>
      </c>
    </row>
    <row r="60" spans="1:2" x14ac:dyDescent="0.25">
      <c r="A60" s="3">
        <v>0.91479999999999995</v>
      </c>
      <c r="B60" s="3">
        <v>28</v>
      </c>
    </row>
    <row r="61" spans="1:2" x14ac:dyDescent="0.25">
      <c r="A61" s="3">
        <v>0.92035</v>
      </c>
      <c r="B61" s="3">
        <v>28.5</v>
      </c>
    </row>
    <row r="62" spans="1:2" x14ac:dyDescent="0.25">
      <c r="A62" s="3">
        <v>0.92589999999999995</v>
      </c>
      <c r="B62" s="3">
        <v>29</v>
      </c>
    </row>
    <row r="63" spans="1:2" x14ac:dyDescent="0.25">
      <c r="A63" s="3">
        <v>0.93095000000000006</v>
      </c>
      <c r="B63" s="3">
        <v>29.5</v>
      </c>
    </row>
    <row r="64" spans="1:2" x14ac:dyDescent="0.25">
      <c r="A64" s="3">
        <v>0.93600000000000005</v>
      </c>
      <c r="B64" s="3">
        <v>30</v>
      </c>
    </row>
    <row r="65" spans="1:2" x14ac:dyDescent="0.25">
      <c r="A65" s="3">
        <v>0.94055</v>
      </c>
      <c r="B65" s="3">
        <v>30.5</v>
      </c>
    </row>
    <row r="66" spans="1:2" x14ac:dyDescent="0.25">
      <c r="A66" s="3">
        <v>0.94510000000000005</v>
      </c>
      <c r="B66" s="3">
        <v>31</v>
      </c>
    </row>
    <row r="67" spans="1:2" x14ac:dyDescent="0.25">
      <c r="A67" s="3">
        <v>0.94920000000000004</v>
      </c>
      <c r="B67" s="3">
        <v>31.5</v>
      </c>
    </row>
    <row r="68" spans="1:2" x14ac:dyDescent="0.25">
      <c r="A68" s="3">
        <v>0.95330000000000004</v>
      </c>
      <c r="B68" s="3">
        <v>32</v>
      </c>
    </row>
    <row r="69" spans="1:2" x14ac:dyDescent="0.25">
      <c r="A69" s="3">
        <v>0.95699999999999996</v>
      </c>
      <c r="B69" s="3">
        <v>32.5</v>
      </c>
    </row>
    <row r="70" spans="1:2" x14ac:dyDescent="0.25">
      <c r="A70" s="3">
        <v>0.9607</v>
      </c>
      <c r="B70" s="3">
        <v>33</v>
      </c>
    </row>
    <row r="71" spans="1:2" x14ac:dyDescent="0.25">
      <c r="A71" s="3">
        <v>0.96394999999999997</v>
      </c>
      <c r="B71" s="3">
        <v>33.5</v>
      </c>
    </row>
    <row r="72" spans="1:2" x14ac:dyDescent="0.25">
      <c r="A72" s="3">
        <v>0.96719999999999995</v>
      </c>
      <c r="B72" s="3">
        <v>34</v>
      </c>
    </row>
    <row r="73" spans="1:2" x14ac:dyDescent="0.25">
      <c r="A73" s="3">
        <v>0.97009999999999996</v>
      </c>
      <c r="B73" s="3">
        <v>34.5</v>
      </c>
    </row>
    <row r="74" spans="1:2" x14ac:dyDescent="0.25">
      <c r="A74" s="3">
        <v>0.97299999999999998</v>
      </c>
      <c r="B74" s="3">
        <v>35</v>
      </c>
    </row>
    <row r="75" spans="1:2" x14ac:dyDescent="0.25">
      <c r="A75" s="3">
        <v>0.97550000000000003</v>
      </c>
      <c r="B75" s="3">
        <v>35.5</v>
      </c>
    </row>
    <row r="76" spans="1:2" x14ac:dyDescent="0.25">
      <c r="A76" s="3">
        <v>0.97799999999999998</v>
      </c>
      <c r="B76" s="3">
        <v>36</v>
      </c>
    </row>
    <row r="77" spans="1:2" x14ac:dyDescent="0.25">
      <c r="A77" s="3">
        <v>0.98019999999999996</v>
      </c>
      <c r="B77" s="3">
        <v>36.5</v>
      </c>
    </row>
    <row r="78" spans="1:2" x14ac:dyDescent="0.25">
      <c r="A78" s="3">
        <v>0.98240000000000005</v>
      </c>
      <c r="B78" s="3">
        <v>37</v>
      </c>
    </row>
    <row r="79" spans="1:2" x14ac:dyDescent="0.25">
      <c r="A79" s="3">
        <v>0.98429999999999995</v>
      </c>
      <c r="B79" s="3">
        <v>37.5</v>
      </c>
    </row>
    <row r="80" spans="1:2" x14ac:dyDescent="0.25">
      <c r="A80" s="3">
        <v>0.98619999999999997</v>
      </c>
      <c r="B80" s="3">
        <v>38</v>
      </c>
    </row>
    <row r="81" spans="1:2" x14ac:dyDescent="0.25">
      <c r="A81" s="3">
        <v>0.98780000000000001</v>
      </c>
      <c r="B81" s="3">
        <v>38.5</v>
      </c>
    </row>
    <row r="82" spans="1:2" x14ac:dyDescent="0.25">
      <c r="A82" s="3">
        <v>0.98939999999999995</v>
      </c>
      <c r="B82" s="3">
        <v>39</v>
      </c>
    </row>
    <row r="83" spans="1:2" x14ac:dyDescent="0.25">
      <c r="A83" s="3">
        <v>0.99070000000000003</v>
      </c>
      <c r="B83" s="3">
        <v>39.5</v>
      </c>
    </row>
    <row r="84" spans="1:2" x14ac:dyDescent="0.25">
      <c r="A84" s="3">
        <v>0.99199999999999999</v>
      </c>
      <c r="B84" s="3">
        <v>40</v>
      </c>
    </row>
    <row r="85" spans="1:2" x14ac:dyDescent="0.25">
      <c r="A85" s="3">
        <v>0.99309999999999998</v>
      </c>
      <c r="B85" s="3">
        <v>40.5</v>
      </c>
    </row>
    <row r="86" spans="1:2" x14ac:dyDescent="0.25">
      <c r="A86" s="3">
        <v>0.99419999999999997</v>
      </c>
      <c r="B86" s="3">
        <v>41</v>
      </c>
    </row>
    <row r="87" spans="1:2" x14ac:dyDescent="0.25">
      <c r="A87" s="3">
        <v>0.99504999999999999</v>
      </c>
      <c r="B87" s="3">
        <v>41.5</v>
      </c>
    </row>
    <row r="88" spans="1:2" x14ac:dyDescent="0.25">
      <c r="A88" s="3">
        <v>0.99590000000000001</v>
      </c>
      <c r="B88" s="3">
        <v>42</v>
      </c>
    </row>
    <row r="89" spans="1:2" x14ac:dyDescent="0.25">
      <c r="A89" s="3">
        <v>0.99660000000000004</v>
      </c>
      <c r="B89" s="3">
        <v>42.5</v>
      </c>
    </row>
    <row r="90" spans="1:2" x14ac:dyDescent="0.25">
      <c r="A90" s="3">
        <v>0.99729999999999996</v>
      </c>
      <c r="B90" s="3">
        <v>43</v>
      </c>
    </row>
    <row r="91" spans="1:2" x14ac:dyDescent="0.25">
      <c r="A91" s="3">
        <v>0.99780000000000002</v>
      </c>
      <c r="B91" s="3">
        <v>43.5</v>
      </c>
    </row>
    <row r="92" spans="1:2" x14ac:dyDescent="0.25">
      <c r="A92" s="3">
        <v>0.99829999999999997</v>
      </c>
      <c r="B92" s="3">
        <v>44</v>
      </c>
    </row>
    <row r="93" spans="1:2" x14ac:dyDescent="0.25">
      <c r="A93" s="3">
        <v>0.99865000000000004</v>
      </c>
      <c r="B93" s="3">
        <v>44.5</v>
      </c>
    </row>
    <row r="94" spans="1:2" x14ac:dyDescent="0.25">
      <c r="A94" s="3">
        <v>0.999</v>
      </c>
      <c r="B94" s="3">
        <v>45</v>
      </c>
    </row>
    <row r="95" spans="1:2" x14ac:dyDescent="0.25">
      <c r="A95" s="3">
        <v>0.99924999999999997</v>
      </c>
      <c r="B95" s="3">
        <v>45.5</v>
      </c>
    </row>
    <row r="96" spans="1:2" x14ac:dyDescent="0.25">
      <c r="A96" s="3">
        <v>0.99950000000000006</v>
      </c>
      <c r="B96" s="3">
        <v>46</v>
      </c>
    </row>
    <row r="97" spans="1:2" x14ac:dyDescent="0.25">
      <c r="A97" s="3">
        <v>0.99965000000000004</v>
      </c>
      <c r="B97" s="3">
        <v>46.5</v>
      </c>
    </row>
    <row r="98" spans="1:2" x14ac:dyDescent="0.25">
      <c r="A98" s="3">
        <v>0.99980000000000002</v>
      </c>
      <c r="B98" s="3">
        <v>47</v>
      </c>
    </row>
    <row r="99" spans="1:2" x14ac:dyDescent="0.25">
      <c r="A99" s="3">
        <v>0.99985000000000002</v>
      </c>
      <c r="B99" s="3">
        <v>47.5</v>
      </c>
    </row>
    <row r="100" spans="1:2" x14ac:dyDescent="0.25">
      <c r="A100" s="3">
        <v>0.99990000000000001</v>
      </c>
      <c r="B100" s="3">
        <v>48</v>
      </c>
    </row>
    <row r="101" spans="1:2" x14ac:dyDescent="0.25">
      <c r="A101" s="3">
        <v>0.99995000000000001</v>
      </c>
      <c r="B101" s="3">
        <v>49</v>
      </c>
    </row>
    <row r="102" spans="1:2" x14ac:dyDescent="0.25">
      <c r="A102" s="3">
        <v>1</v>
      </c>
      <c r="B102" s="3">
        <v>50</v>
      </c>
    </row>
    <row r="103" spans="1:2" x14ac:dyDescent="0.25">
      <c r="A103" s="3">
        <v>1.0000500000000001</v>
      </c>
      <c r="B103" s="3">
        <v>51</v>
      </c>
    </row>
    <row r="104" spans="1:2" x14ac:dyDescent="0.25">
      <c r="A104" s="3">
        <v>1.0001</v>
      </c>
      <c r="B104" s="3">
        <v>52</v>
      </c>
    </row>
    <row r="105" spans="1:2" x14ac:dyDescent="0.25">
      <c r="A105" s="3">
        <v>1.0001500000000001</v>
      </c>
      <c r="B105" s="3">
        <v>52.5</v>
      </c>
    </row>
    <row r="106" spans="1:2" x14ac:dyDescent="0.25">
      <c r="A106" s="3">
        <v>1.0002</v>
      </c>
      <c r="B106" s="3">
        <v>53</v>
      </c>
    </row>
    <row r="107" spans="1:2" x14ac:dyDescent="0.25">
      <c r="A107" s="3">
        <v>1.0003500000000001</v>
      </c>
      <c r="B107" s="3">
        <v>53.5</v>
      </c>
    </row>
    <row r="108" spans="1:2" x14ac:dyDescent="0.25">
      <c r="A108" s="3">
        <v>1.0004999999999999</v>
      </c>
      <c r="B108" s="3">
        <v>54</v>
      </c>
    </row>
    <row r="109" spans="1:2" x14ac:dyDescent="0.25">
      <c r="A109" s="3">
        <v>1.00075</v>
      </c>
      <c r="B109" s="3">
        <v>54.5</v>
      </c>
    </row>
    <row r="110" spans="1:2" x14ac:dyDescent="0.25">
      <c r="A110" s="3">
        <v>1.0009999999999999</v>
      </c>
      <c r="B110" s="3">
        <v>55</v>
      </c>
    </row>
    <row r="111" spans="1:2" x14ac:dyDescent="0.25">
      <c r="A111" s="3">
        <v>1.00135</v>
      </c>
      <c r="B111" s="3">
        <v>55.5</v>
      </c>
    </row>
    <row r="112" spans="1:2" x14ac:dyDescent="0.25">
      <c r="A112" s="3">
        <v>1.0017</v>
      </c>
      <c r="B112" s="3">
        <v>56</v>
      </c>
    </row>
    <row r="113" spans="1:2" x14ac:dyDescent="0.25">
      <c r="A113" s="3">
        <v>1.0022</v>
      </c>
      <c r="B113" s="3">
        <v>56.5</v>
      </c>
    </row>
    <row r="114" spans="1:2" x14ac:dyDescent="0.25">
      <c r="A114" s="3">
        <v>1.0026999999999999</v>
      </c>
      <c r="B114" s="3">
        <v>57</v>
      </c>
    </row>
    <row r="115" spans="1:2" x14ac:dyDescent="0.25">
      <c r="A115" s="3">
        <v>1.0034000000000001</v>
      </c>
      <c r="B115" s="3">
        <v>57.5</v>
      </c>
    </row>
    <row r="116" spans="1:2" x14ac:dyDescent="0.25">
      <c r="A116" s="3">
        <v>1.0041</v>
      </c>
      <c r="B116" s="3">
        <v>58</v>
      </c>
    </row>
    <row r="117" spans="1:2" x14ac:dyDescent="0.25">
      <c r="A117" s="3">
        <v>1.00495</v>
      </c>
      <c r="B117" s="3">
        <v>58.5</v>
      </c>
    </row>
    <row r="118" spans="1:2" x14ac:dyDescent="0.25">
      <c r="A118" s="3">
        <v>1.0058</v>
      </c>
      <c r="B118" s="3">
        <v>59</v>
      </c>
    </row>
    <row r="119" spans="1:2" x14ac:dyDescent="0.25">
      <c r="A119" s="3">
        <v>1.0068999999999999</v>
      </c>
      <c r="B119" s="3">
        <v>59.5</v>
      </c>
    </row>
    <row r="120" spans="1:2" x14ac:dyDescent="0.25">
      <c r="A120" s="3">
        <v>1.008</v>
      </c>
      <c r="B120" s="3">
        <v>60</v>
      </c>
    </row>
    <row r="121" spans="1:2" x14ac:dyDescent="0.25">
      <c r="A121" s="3">
        <v>1.0093000000000001</v>
      </c>
      <c r="B121" s="3">
        <v>60.5</v>
      </c>
    </row>
    <row r="122" spans="1:2" x14ac:dyDescent="0.25">
      <c r="A122" s="3">
        <v>1.0105999999999999</v>
      </c>
      <c r="B122" s="3">
        <v>61</v>
      </c>
    </row>
    <row r="123" spans="1:2" x14ac:dyDescent="0.25">
      <c r="A123" s="3">
        <v>1.0122</v>
      </c>
      <c r="B123" s="3">
        <v>61.5</v>
      </c>
    </row>
    <row r="124" spans="1:2" x14ac:dyDescent="0.25">
      <c r="A124" s="3">
        <v>1.0138</v>
      </c>
      <c r="B124" s="3">
        <v>62</v>
      </c>
    </row>
    <row r="125" spans="1:2" x14ac:dyDescent="0.25">
      <c r="A125" s="3">
        <v>1.0157</v>
      </c>
      <c r="B125" s="3">
        <v>62.5</v>
      </c>
    </row>
    <row r="126" spans="1:2" x14ac:dyDescent="0.25">
      <c r="A126" s="3">
        <v>1.0176000000000001</v>
      </c>
      <c r="B126" s="3">
        <v>63</v>
      </c>
    </row>
    <row r="127" spans="1:2" x14ac:dyDescent="0.25">
      <c r="A127" s="3">
        <v>1.0198</v>
      </c>
      <c r="B127" s="3">
        <v>63.5</v>
      </c>
    </row>
    <row r="128" spans="1:2" x14ac:dyDescent="0.25">
      <c r="A128" s="3">
        <v>1.022</v>
      </c>
      <c r="B128" s="3">
        <v>64</v>
      </c>
    </row>
    <row r="129" spans="1:2" x14ac:dyDescent="0.25">
      <c r="A129" s="3">
        <v>1.0245</v>
      </c>
      <c r="B129" s="3">
        <v>64.5</v>
      </c>
    </row>
    <row r="130" spans="1:2" x14ac:dyDescent="0.25">
      <c r="A130" s="3">
        <v>1.0269999999999999</v>
      </c>
      <c r="B130" s="3">
        <v>65</v>
      </c>
    </row>
    <row r="131" spans="1:2" x14ac:dyDescent="0.25">
      <c r="A131" s="3">
        <v>1.0299</v>
      </c>
      <c r="B131" s="3">
        <v>65.5</v>
      </c>
    </row>
    <row r="132" spans="1:2" x14ac:dyDescent="0.25">
      <c r="A132" s="3">
        <v>1.0327999999999999</v>
      </c>
      <c r="B132" s="3">
        <v>66</v>
      </c>
    </row>
    <row r="133" spans="1:2" x14ac:dyDescent="0.25">
      <c r="A133" s="3">
        <v>1.0360499999999999</v>
      </c>
      <c r="B133" s="3">
        <v>66.5</v>
      </c>
    </row>
    <row r="134" spans="1:2" x14ac:dyDescent="0.25">
      <c r="A134" s="3">
        <v>1.0392999999999999</v>
      </c>
      <c r="B134" s="3">
        <v>67</v>
      </c>
    </row>
    <row r="135" spans="1:2" x14ac:dyDescent="0.25">
      <c r="A135" s="3">
        <v>1.0429999999999999</v>
      </c>
      <c r="B135" s="3">
        <v>67.5</v>
      </c>
    </row>
    <row r="136" spans="1:2" x14ac:dyDescent="0.25">
      <c r="A136" s="3">
        <v>1.0467</v>
      </c>
      <c r="B136" s="3">
        <v>68</v>
      </c>
    </row>
    <row r="137" spans="1:2" x14ac:dyDescent="0.25">
      <c r="A137" s="3">
        <v>1.0508</v>
      </c>
      <c r="B137" s="3">
        <v>68.5</v>
      </c>
    </row>
    <row r="138" spans="1:2" x14ac:dyDescent="0.25">
      <c r="A138" s="3">
        <v>1.0548999999999999</v>
      </c>
      <c r="B138" s="3">
        <v>69</v>
      </c>
    </row>
    <row r="139" spans="1:2" x14ac:dyDescent="0.25">
      <c r="A139" s="3">
        <v>1.05945</v>
      </c>
      <c r="B139" s="3">
        <v>69.5</v>
      </c>
    </row>
    <row r="140" spans="1:2" x14ac:dyDescent="0.25">
      <c r="A140" s="3">
        <v>1.0640000000000001</v>
      </c>
      <c r="B140" s="3">
        <v>70</v>
      </c>
    </row>
    <row r="141" spans="1:2" x14ac:dyDescent="0.25">
      <c r="A141" s="3">
        <v>1.0690500000000001</v>
      </c>
      <c r="B141" s="3">
        <v>70.5</v>
      </c>
    </row>
    <row r="142" spans="1:2" x14ac:dyDescent="0.25">
      <c r="A142" s="3">
        <v>1.0741000000000001</v>
      </c>
      <c r="B142" s="3">
        <v>71</v>
      </c>
    </row>
    <row r="143" spans="1:2" x14ac:dyDescent="0.25">
      <c r="A143" s="3">
        <v>1.07965</v>
      </c>
      <c r="B143" s="3">
        <v>71.5</v>
      </c>
    </row>
    <row r="144" spans="1:2" x14ac:dyDescent="0.25">
      <c r="A144" s="3">
        <v>1.0851999999999999</v>
      </c>
      <c r="B144" s="3">
        <v>72</v>
      </c>
    </row>
    <row r="145" spans="1:2" x14ac:dyDescent="0.25">
      <c r="A145" s="3">
        <v>1.0912500000000001</v>
      </c>
      <c r="B145" s="3">
        <v>72.5</v>
      </c>
    </row>
    <row r="146" spans="1:2" x14ac:dyDescent="0.25">
      <c r="A146" s="3">
        <v>1.0972999999999999</v>
      </c>
      <c r="B146" s="3">
        <v>73</v>
      </c>
    </row>
    <row r="147" spans="1:2" x14ac:dyDescent="0.25">
      <c r="A147" s="3">
        <v>1.10395</v>
      </c>
      <c r="B147" s="3">
        <v>73.5</v>
      </c>
    </row>
    <row r="148" spans="1:2" x14ac:dyDescent="0.25">
      <c r="A148" s="3">
        <v>1.1106</v>
      </c>
      <c r="B148" s="3">
        <v>74</v>
      </c>
    </row>
    <row r="149" spans="1:2" x14ac:dyDescent="0.25">
      <c r="A149" s="3">
        <v>1.1177999999999999</v>
      </c>
      <c r="B149" s="3">
        <v>74.5</v>
      </c>
    </row>
    <row r="150" spans="1:2" x14ac:dyDescent="0.25">
      <c r="A150" s="3">
        <v>1.125</v>
      </c>
      <c r="B150" s="3">
        <v>75</v>
      </c>
    </row>
    <row r="151" spans="1:2" x14ac:dyDescent="0.25">
      <c r="A151" s="3">
        <v>1.1328</v>
      </c>
      <c r="B151" s="3">
        <v>75.5</v>
      </c>
    </row>
    <row r="152" spans="1:2" x14ac:dyDescent="0.25">
      <c r="A152" s="3">
        <v>1.1406000000000001</v>
      </c>
      <c r="B152" s="3">
        <v>76</v>
      </c>
    </row>
    <row r="153" spans="1:2" x14ac:dyDescent="0.25">
      <c r="A153" s="3">
        <v>1.1490499999999999</v>
      </c>
      <c r="B153" s="3">
        <v>76.5</v>
      </c>
    </row>
    <row r="154" spans="1:2" x14ac:dyDescent="0.25">
      <c r="A154" s="3">
        <v>1.1575</v>
      </c>
      <c r="B154" s="3">
        <v>77</v>
      </c>
    </row>
    <row r="155" spans="1:2" x14ac:dyDescent="0.25">
      <c r="A155" s="3">
        <v>1.16655</v>
      </c>
      <c r="B155" s="3">
        <v>77.5</v>
      </c>
    </row>
    <row r="156" spans="1:2" x14ac:dyDescent="0.25">
      <c r="A156" s="3">
        <v>1.1756</v>
      </c>
      <c r="B156" s="3">
        <v>78</v>
      </c>
    </row>
    <row r="157" spans="1:2" x14ac:dyDescent="0.25">
      <c r="A157" s="3">
        <v>1.1853499999999999</v>
      </c>
      <c r="B157" s="3">
        <v>78.5</v>
      </c>
    </row>
    <row r="158" spans="1:2" x14ac:dyDescent="0.25">
      <c r="A158" s="3">
        <v>1.1951000000000001</v>
      </c>
      <c r="B158" s="3">
        <v>79</v>
      </c>
    </row>
    <row r="159" spans="1:2" x14ac:dyDescent="0.25">
      <c r="A159" s="3">
        <v>1.2055499999999999</v>
      </c>
      <c r="B159" s="3">
        <v>79.5</v>
      </c>
    </row>
    <row r="160" spans="1:2" x14ac:dyDescent="0.25">
      <c r="A160" s="3">
        <v>1.216</v>
      </c>
      <c r="B160" s="3">
        <v>80</v>
      </c>
    </row>
    <row r="161" spans="1:2" x14ac:dyDescent="0.25">
      <c r="A161" s="3">
        <v>1.22715</v>
      </c>
      <c r="B161" s="3">
        <v>80.5</v>
      </c>
    </row>
    <row r="162" spans="1:2" x14ac:dyDescent="0.25">
      <c r="A162" s="3">
        <v>1.2383</v>
      </c>
      <c r="B162" s="3">
        <v>81</v>
      </c>
    </row>
    <row r="163" spans="1:2" x14ac:dyDescent="0.25">
      <c r="A163" s="3">
        <v>1.2502</v>
      </c>
      <c r="B163" s="3">
        <v>81.5</v>
      </c>
    </row>
    <row r="164" spans="1:2" x14ac:dyDescent="0.25">
      <c r="A164" s="3">
        <v>1.2621</v>
      </c>
      <c r="B164" s="3">
        <v>82</v>
      </c>
    </row>
    <row r="165" spans="1:2" x14ac:dyDescent="0.25">
      <c r="A165" s="3">
        <v>1.2747999999999999</v>
      </c>
      <c r="B165" s="3">
        <v>82.5</v>
      </c>
    </row>
    <row r="166" spans="1:2" x14ac:dyDescent="0.25">
      <c r="A166" s="3">
        <v>1.2875000000000001</v>
      </c>
      <c r="B166" s="3">
        <v>83</v>
      </c>
    </row>
    <row r="167" spans="1:2" x14ac:dyDescent="0.25">
      <c r="A167" s="3">
        <v>1.3009500000000001</v>
      </c>
      <c r="B167" s="3">
        <v>83.5</v>
      </c>
    </row>
    <row r="168" spans="1:2" x14ac:dyDescent="0.25">
      <c r="A168" s="3">
        <v>1.3144</v>
      </c>
      <c r="B168" s="3">
        <v>84</v>
      </c>
    </row>
    <row r="169" spans="1:2" x14ac:dyDescent="0.25">
      <c r="A169" s="3">
        <v>1.3287</v>
      </c>
      <c r="B169" s="3">
        <v>84.5</v>
      </c>
    </row>
    <row r="170" spans="1:2" x14ac:dyDescent="0.25">
      <c r="A170" s="3">
        <v>1.343</v>
      </c>
      <c r="B170" s="3">
        <v>85</v>
      </c>
    </row>
    <row r="171" spans="1:2" x14ac:dyDescent="0.25">
      <c r="A171" s="3">
        <v>1.3581000000000001</v>
      </c>
      <c r="B171" s="3">
        <v>85.5</v>
      </c>
    </row>
    <row r="172" spans="1:2" x14ac:dyDescent="0.25">
      <c r="A172" s="3">
        <v>1.3732</v>
      </c>
      <c r="B172" s="3">
        <v>86</v>
      </c>
    </row>
    <row r="173" spans="1:2" x14ac:dyDescent="0.25">
      <c r="A173" s="3">
        <v>1.3892</v>
      </c>
      <c r="B173" s="3">
        <v>86.5</v>
      </c>
    </row>
    <row r="174" spans="1:2" x14ac:dyDescent="0.25">
      <c r="A174" s="3">
        <v>1.4052</v>
      </c>
      <c r="B174" s="3">
        <v>87</v>
      </c>
    </row>
    <row r="175" spans="1:2" x14ac:dyDescent="0.25">
      <c r="A175" s="3">
        <v>1.4220999999999999</v>
      </c>
      <c r="B175" s="3">
        <v>87.5</v>
      </c>
    </row>
    <row r="176" spans="1:2" x14ac:dyDescent="0.25">
      <c r="A176" s="3">
        <v>1.4390000000000001</v>
      </c>
      <c r="B176" s="3">
        <v>88</v>
      </c>
    </row>
    <row r="177" spans="1:2" x14ac:dyDescent="0.25">
      <c r="A177" s="3">
        <v>1.4568000000000001</v>
      </c>
      <c r="B177" s="3">
        <v>88.5</v>
      </c>
    </row>
    <row r="178" spans="1:2" x14ac:dyDescent="0.25">
      <c r="A178" s="3">
        <v>1.4745999999999999</v>
      </c>
      <c r="B178" s="3">
        <v>89</v>
      </c>
    </row>
    <row r="179" spans="1:2" x14ac:dyDescent="0.25">
      <c r="A179" s="3">
        <v>1.4933000000000001</v>
      </c>
      <c r="B179" s="3">
        <v>89.5</v>
      </c>
    </row>
    <row r="180" spans="1:2" x14ac:dyDescent="0.25">
      <c r="A180" s="3">
        <v>1.512</v>
      </c>
      <c r="B180" s="3">
        <v>90</v>
      </c>
    </row>
    <row r="181" spans="1:2" x14ac:dyDescent="0.25">
      <c r="A181" s="3">
        <v>1.5317000000000001</v>
      </c>
      <c r="B181" s="3">
        <v>90.5</v>
      </c>
    </row>
    <row r="182" spans="1:2" x14ac:dyDescent="0.25">
      <c r="A182" s="3">
        <v>1.5513999999999999</v>
      </c>
      <c r="B182" s="3">
        <v>91</v>
      </c>
    </row>
    <row r="183" spans="1:2" x14ac:dyDescent="0.25">
      <c r="A183" s="3">
        <v>1.5720499999999999</v>
      </c>
      <c r="B183" s="3">
        <v>91.5</v>
      </c>
    </row>
    <row r="184" spans="1:2" x14ac:dyDescent="0.25">
      <c r="A184" s="3">
        <v>1.5927</v>
      </c>
      <c r="B184" s="3">
        <v>92</v>
      </c>
    </row>
    <row r="185" spans="1:2" x14ac:dyDescent="0.25">
      <c r="A185" s="3">
        <v>1.6144000000000001</v>
      </c>
      <c r="B185" s="3">
        <v>92.5</v>
      </c>
    </row>
    <row r="186" spans="1:2" x14ac:dyDescent="0.25">
      <c r="A186" s="3">
        <v>1.6361000000000001</v>
      </c>
      <c r="B186" s="3">
        <v>93</v>
      </c>
    </row>
    <row r="187" spans="1:2" x14ac:dyDescent="0.25">
      <c r="A187" s="3">
        <v>1.6588000000000001</v>
      </c>
      <c r="B187" s="3">
        <v>93.5</v>
      </c>
    </row>
    <row r="188" spans="1:2" x14ac:dyDescent="0.25">
      <c r="A188" s="3">
        <v>1.6815</v>
      </c>
      <c r="B188" s="3">
        <v>94</v>
      </c>
    </row>
    <row r="189" spans="1:2" x14ac:dyDescent="0.25">
      <c r="A189" s="3">
        <v>1.7052499999999999</v>
      </c>
      <c r="B189" s="3">
        <v>94.5</v>
      </c>
    </row>
    <row r="190" spans="1:2" x14ac:dyDescent="0.25">
      <c r="A190" s="3">
        <v>1.7290000000000001</v>
      </c>
      <c r="B190" s="3">
        <v>95</v>
      </c>
    </row>
    <row r="191" spans="1:2" x14ac:dyDescent="0.25">
      <c r="A191" s="3">
        <v>1.7538499999999999</v>
      </c>
      <c r="B191" s="3">
        <v>95.5</v>
      </c>
    </row>
    <row r="192" spans="1:2" x14ac:dyDescent="0.25">
      <c r="A192" s="3">
        <v>1.7786999999999999</v>
      </c>
      <c r="B192" s="3">
        <v>96</v>
      </c>
    </row>
    <row r="193" spans="1:2" x14ac:dyDescent="0.25">
      <c r="A193" s="3">
        <v>1.8046500000000001</v>
      </c>
      <c r="B193" s="3">
        <v>96.5</v>
      </c>
    </row>
    <row r="194" spans="1:2" x14ac:dyDescent="0.25">
      <c r="A194" s="3">
        <v>1.8306</v>
      </c>
      <c r="B194" s="3">
        <v>97</v>
      </c>
    </row>
    <row r="195" spans="1:2" x14ac:dyDescent="0.25">
      <c r="A195" s="3">
        <v>1.85765</v>
      </c>
      <c r="B195" s="3">
        <v>97.5</v>
      </c>
    </row>
    <row r="196" spans="1:2" x14ac:dyDescent="0.25">
      <c r="A196" s="3">
        <v>1.8847</v>
      </c>
      <c r="B196" s="3">
        <v>98</v>
      </c>
    </row>
    <row r="197" spans="1:2" x14ac:dyDescent="0.25">
      <c r="A197" s="3">
        <v>1.9129499999999999</v>
      </c>
      <c r="B197" s="3">
        <v>98.5</v>
      </c>
    </row>
    <row r="198" spans="1:2" x14ac:dyDescent="0.25">
      <c r="A198" s="3">
        <v>1.9412</v>
      </c>
      <c r="B198" s="3">
        <v>99</v>
      </c>
    </row>
    <row r="199" spans="1:2" x14ac:dyDescent="0.25">
      <c r="A199" s="3">
        <v>1.9705999999999999</v>
      </c>
      <c r="B199" s="3">
        <v>99.5</v>
      </c>
    </row>
    <row r="200" spans="1:2" x14ac:dyDescent="0.25">
      <c r="A200" s="3">
        <v>2</v>
      </c>
      <c r="B200" s="3"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RIA-C1 Propulsion</vt:lpstr>
      <vt:lpstr>RIA-C1 Auxiliary</vt:lpstr>
      <vt:lpstr>RIA-C2 Propulsion</vt:lpstr>
      <vt:lpstr>RIA-Under 37 KW</vt:lpstr>
      <vt:lpstr>RIA-Recreational Marine</vt:lpstr>
      <vt:lpstr>Parameters</vt:lpstr>
      <vt:lpstr>NONROAD Scrappage Curve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Kite</dc:creator>
  <cp:lastModifiedBy>Lindley Anderson</cp:lastModifiedBy>
  <dcterms:created xsi:type="dcterms:W3CDTF">2017-04-14T17:51:43Z</dcterms:created>
  <dcterms:modified xsi:type="dcterms:W3CDTF">2017-10-12T20:12:50Z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5a45f8a7-0ba6-4c38-9527-4d7034a335cc</vt:lpwstr>
  </property>
</Properties>
</file>